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05" windowWidth="15480" windowHeight="10695" tabRatio="784" activeTab="4"/>
  </bookViews>
  <sheets>
    <sheet name="1ªsimulação_SEMpiso.SEMteto" sheetId="1" r:id="rId1"/>
    <sheet name="2ªsimulação_pisoIPCA.SEMteto" sheetId="2" r:id="rId2"/>
    <sheet name="base.CÁLCULO" sheetId="3" r:id="rId3"/>
    <sheet name="PGD" sheetId="4" r:id="rId4"/>
    <sheet name="matriz2010" sheetId="5" r:id="rId5"/>
    <sheet name="IPCA" sheetId="6" r:id="rId6"/>
    <sheet name="NT.IQP" sheetId="7" r:id="rId7"/>
  </sheets>
  <definedNames/>
  <calcPr fullCalcOnLoad="1"/>
</workbook>
</file>

<file path=xl/sharedStrings.xml><?xml version="1.0" encoding="utf-8"?>
<sst xmlns="http://schemas.openxmlformats.org/spreadsheetml/2006/main" count="773" uniqueCount="244">
  <si>
    <t>MEC - SESU - DIFES</t>
  </si>
  <si>
    <t xml:space="preserve">Simulação.1 - CRITÉRIOS </t>
  </si>
  <si>
    <t>MATRIZ  DE OCC ANDIFES  2011</t>
  </si>
  <si>
    <t>cód. UO</t>
  </si>
  <si>
    <t>Sigla IFES</t>
  </si>
  <si>
    <t>UNIVERSIDADE</t>
  </si>
  <si>
    <t>NFTE 2008</t>
  </si>
  <si>
    <t>% NFTE</t>
  </si>
  <si>
    <t xml:space="preserve">% PGD 2008 [RH] </t>
  </si>
  <si>
    <t>OCC 2011 80% [UBC]</t>
  </si>
  <si>
    <t>OCC 2011 20% [UBC]</t>
  </si>
  <si>
    <t>OCC 2011 100% [UBC]</t>
  </si>
  <si>
    <t>OCC 2010</t>
  </si>
  <si>
    <t>OCC 2011 100% [UBC] – OCC 2010</t>
  </si>
  <si>
    <t>[T]eto [P]iso</t>
  </si>
  <si>
    <t>PISO</t>
  </si>
  <si>
    <t>TETO</t>
  </si>
  <si>
    <t>OCC 2011 FINAL</t>
  </si>
  <si>
    <t>Aumento %</t>
  </si>
  <si>
    <t>TOTAL</t>
  </si>
  <si>
    <t>FURG</t>
  </si>
  <si>
    <t>UFABC</t>
  </si>
  <si>
    <t/>
  </si>
  <si>
    <t>UFAC</t>
  </si>
  <si>
    <t>UFAL</t>
  </si>
  <si>
    <t>UFAM</t>
  </si>
  <si>
    <t>UFBA</t>
  </si>
  <si>
    <t>UFC</t>
  </si>
  <si>
    <t>P</t>
  </si>
  <si>
    <t>UFCG</t>
  </si>
  <si>
    <t>UFCSPA</t>
  </si>
  <si>
    <t>UFERSA</t>
  </si>
  <si>
    <t>UFES</t>
  </si>
  <si>
    <t>UFF</t>
  </si>
  <si>
    <t>UFG</t>
  </si>
  <si>
    <t>UFGD</t>
  </si>
  <si>
    <t>UFJF</t>
  </si>
  <si>
    <t>UFLA</t>
  </si>
  <si>
    <t>UFMA</t>
  </si>
  <si>
    <t>UFMG</t>
  </si>
  <si>
    <t>UFMS</t>
  </si>
  <si>
    <t>UFMT</t>
  </si>
  <si>
    <t>UFOP</t>
  </si>
  <si>
    <t>UFPA</t>
  </si>
  <si>
    <t>UFPB</t>
  </si>
  <si>
    <t>UFPE</t>
  </si>
  <si>
    <t>UFPEL</t>
  </si>
  <si>
    <t>UFPI</t>
  </si>
  <si>
    <t>UFPR</t>
  </si>
  <si>
    <t>UFRA</t>
  </si>
  <si>
    <t>UFRB</t>
  </si>
  <si>
    <t>UFRGS</t>
  </si>
  <si>
    <t>UFRJ</t>
  </si>
  <si>
    <t>UFRN</t>
  </si>
  <si>
    <t>UFRPE</t>
  </si>
  <si>
    <t>UFRR</t>
  </si>
  <si>
    <t>UFRRJ</t>
  </si>
  <si>
    <t>UFS</t>
  </si>
  <si>
    <t>UFSC</t>
  </si>
  <si>
    <t>UFSCar</t>
  </si>
  <si>
    <t>Fundação Univ. Fed. de São Carlos</t>
  </si>
  <si>
    <t>UFSJ</t>
  </si>
  <si>
    <t>UFSM</t>
  </si>
  <si>
    <t>UFT</t>
  </si>
  <si>
    <t>UFTM</t>
  </si>
  <si>
    <t>UFU</t>
  </si>
  <si>
    <t>UFV</t>
  </si>
  <si>
    <t>UFVJM</t>
  </si>
  <si>
    <t>UnB</t>
  </si>
  <si>
    <t>UNIFAL</t>
  </si>
  <si>
    <t>UNIFAP</t>
  </si>
  <si>
    <t>UNIFEI</t>
  </si>
  <si>
    <t>UNIFESP</t>
  </si>
  <si>
    <t>Unipampa</t>
  </si>
  <si>
    <t>UNIR</t>
  </si>
  <si>
    <t>UNIRIO</t>
  </si>
  <si>
    <t>UNIVASF</t>
  </si>
  <si>
    <t>UTFPR</t>
  </si>
  <si>
    <r>
      <t xml:space="preserve">IQP-ENSINO: </t>
    </r>
    <r>
      <rPr>
        <sz val="9"/>
        <color indexed="18"/>
        <rFont val="Arial"/>
        <family val="2"/>
      </rPr>
      <t>80% (aluno equivalente)</t>
    </r>
  </si>
  <si>
    <r>
      <t>IQP-PESQUISA:</t>
    </r>
    <r>
      <rPr>
        <sz val="9"/>
        <color indexed="18"/>
        <rFont val="Arial"/>
        <family val="2"/>
      </rPr>
      <t xml:space="preserve"> 20% (10% aluno equivalente e 10% pesquisa)</t>
    </r>
  </si>
  <si>
    <r>
      <t>NFTE.2008:</t>
    </r>
    <r>
      <rPr>
        <sz val="9"/>
        <color indexed="18"/>
        <rFont val="Arial"/>
        <family val="2"/>
      </rPr>
      <t xml:space="preserve"> pingifes</t>
    </r>
  </si>
  <si>
    <r>
      <t>Teto =</t>
    </r>
    <r>
      <rPr>
        <sz val="9"/>
        <color indexed="18"/>
        <rFont val="Arial"/>
        <family val="2"/>
      </rPr>
      <t xml:space="preserve"> sem teto</t>
    </r>
  </si>
  <si>
    <r>
      <t xml:space="preserve">IDH-M: </t>
    </r>
    <r>
      <rPr>
        <sz val="9"/>
        <color indexed="18"/>
        <rFont val="Arial"/>
        <family val="2"/>
      </rPr>
      <t>2000 (PNUD)</t>
    </r>
  </si>
  <si>
    <r>
      <t>Bônus</t>
    </r>
    <r>
      <rPr>
        <sz val="10"/>
        <color indexed="18"/>
        <rFont val="Arial"/>
        <family val="2"/>
      </rPr>
      <t xml:space="preserve"> Noturno e Fora Sede: 10 e 15</t>
    </r>
  </si>
  <si>
    <t>http://www.portalbrasil.net/ipca.htm</t>
  </si>
  <si>
    <t>O IPCA tem por início o mês de Janeiro, do ano de 1980 (coleta iniciada no final de 1979).</t>
  </si>
  <si>
    <t>Mês/ano</t>
  </si>
  <si>
    <t>Índice do mês</t>
  </si>
  <si>
    <t>Índice acumulado</t>
  </si>
  <si>
    <t>Índice acumulado nos últimos 12 meses</t>
  </si>
  <si>
    <t>Número índice</t>
  </si>
  <si>
    <t>(em %)</t>
  </si>
  <si>
    <t>no ano (em %)</t>
  </si>
  <si>
    <t>acumulado a partir</t>
  </si>
  <si>
    <t>de Jan/93</t>
  </si>
  <si>
    <t>IPCA - Fonte: IBGE maio/2010</t>
  </si>
  <si>
    <t>MEC-SESu-DIFES   ANDIFES-Associação Nacional dos Dirigentes das Instituições Federais de Ensino Superior</t>
  </si>
  <si>
    <t>IQP 2008 - Matriz de OCC 2011</t>
  </si>
  <si>
    <t>INDICADOR DE QUALIDADE E PRODUTIVIDADE (IQP), UTILIZADO NA DISTRIBUIÇÃO DE OCC.</t>
  </si>
  <si>
    <t>%IQP = 0,80 (%NFTE) + 0,20(%PGP)</t>
  </si>
  <si>
    <t>%PGP = O indicador %PGP é derivado do vetor relacionado à pós-graduação e pesquisa do modelo de alocação de docentes:</t>
  </si>
  <si>
    <t>%NFTE = O indicador %NFTE é a participação percentual de cada IFES no total do NFTE de todas as IFES participantes da distribuição.</t>
  </si>
  <si>
    <t>PGP1 – componente número de cursos (doutorado, mestrado, residência médica).</t>
  </si>
  <si>
    <t>PGP2 – componente número de diplomados/concluintes (doutorado, mestrado, residência médica).</t>
  </si>
  <si>
    <t>PGP3 – componente avaliação CAPES (doutorado e mestrado).</t>
  </si>
  <si>
    <t>PGP1 - CURSOS de PÓS-GRADUAÇÃO</t>
  </si>
  <si>
    <t>PGP2 - CONCLUINTES (diplomados)</t>
  </si>
  <si>
    <t>Conceito CAPES</t>
  </si>
  <si>
    <t xml:space="preserve"> IQP</t>
  </si>
  <si>
    <t>IFES</t>
  </si>
  <si>
    <t>TOTAL
2*NDM + 4*NTD + 2*NCR</t>
  </si>
  <si>
    <t>Fund.Univ.Fed. do Vale do S.Francisco</t>
  </si>
  <si>
    <t>Univ. Fed. de Alagoas</t>
  </si>
  <si>
    <t>Univ. Fed. da Bahia</t>
  </si>
  <si>
    <t>Univ. Fed. do Ceará</t>
  </si>
  <si>
    <t>Univ. Fed. do Espírito Santo</t>
  </si>
  <si>
    <t>Univ. Fed. de Goiás</t>
  </si>
  <si>
    <t>Univ. Fed. Fluminense</t>
  </si>
  <si>
    <t>Univ. Fed. de Juiz de Fora</t>
  </si>
  <si>
    <t>Univ. Fed. de Minas Gerais</t>
  </si>
  <si>
    <t xml:space="preserve">Univ. Fed. do Pará </t>
  </si>
  <si>
    <t xml:space="preserve">Univ. Fed. da Paraíba </t>
  </si>
  <si>
    <t xml:space="preserve">Univ. Fed. do Paraná </t>
  </si>
  <si>
    <t>Univ. Fed. de Pernambuco</t>
  </si>
  <si>
    <t xml:space="preserve">Univ. Fed. do Rio Grande do Norte </t>
  </si>
  <si>
    <t xml:space="preserve">Univ. Fed. do Rio Grande do Sul </t>
  </si>
  <si>
    <t>Univ. Fed. do Rio de Janeiro</t>
  </si>
  <si>
    <t>Univ. Fed. de Santa Catarina</t>
  </si>
  <si>
    <t xml:space="preserve">Univ. Fed. de Santa Maria </t>
  </si>
  <si>
    <t>Univ. Fed. Rural de Pernambuco</t>
  </si>
  <si>
    <t>Univ. Fed. Rural do Rio de Janeiro</t>
  </si>
  <si>
    <t>Fundação Univ. Fed. de Roraima</t>
  </si>
  <si>
    <t>Univ. Fed. de Tocantins</t>
  </si>
  <si>
    <t>Univ. Fed. de Campina Grande</t>
  </si>
  <si>
    <t>Univ. Fed. Rural do Amazonas</t>
  </si>
  <si>
    <t>Univ. Fed. do Triângulo Mineiro</t>
  </si>
  <si>
    <t xml:space="preserve"> Univ. Fed. dos V. do Jequitinhonha e Mucuri</t>
  </si>
  <si>
    <t>Univ. Fed. Tecnológica do Paraná</t>
  </si>
  <si>
    <t>Univ. Fed. de Alfenas</t>
  </si>
  <si>
    <t>Univ. Fed. de Itajubá</t>
  </si>
  <si>
    <t>Univ. Fed. de São Paulo</t>
  </si>
  <si>
    <t>Univ. Fed. de Lavras</t>
  </si>
  <si>
    <t>Univ. Fed. Rural do Semi-Árido</t>
  </si>
  <si>
    <t>Fundação Univ. Fed. de Rondônia</t>
  </si>
  <si>
    <t>Univ. do Rio de Janeiro</t>
  </si>
  <si>
    <t>Univ. Fed. do Amazonas</t>
  </si>
  <si>
    <t>Fundação Univ. de Brasília</t>
  </si>
  <si>
    <t>Fundação Univ. Fed. do Maranhão</t>
  </si>
  <si>
    <t>Fundação Univ. Fed. do Rio Grande</t>
  </si>
  <si>
    <t>Fundação Univ. Fed. de Uberlândia</t>
  </si>
  <si>
    <t>Fundação Univ. Fed. do Acre</t>
  </si>
  <si>
    <t xml:space="preserve">Fundação Univ. Fed. de Mato Grosso </t>
  </si>
  <si>
    <t>Fundação Univ. Fed. de Ouro Preto</t>
  </si>
  <si>
    <t>Fundação Univ. Fed. de Pelotas</t>
  </si>
  <si>
    <t>Fundação Univ. Fed. do Piauí</t>
  </si>
  <si>
    <t>Fundação Univ. Fed. de Sergipe</t>
  </si>
  <si>
    <t xml:space="preserve">Fundação Univ. Fed. de Viçosa </t>
  </si>
  <si>
    <t>Fund.Univ. Fed. de Mato Grosso do Sul</t>
  </si>
  <si>
    <t>Fund. Faculdade Fed. de Porto Alegre</t>
  </si>
  <si>
    <t>Fund.Univ. Fed. de São João Del Rei</t>
  </si>
  <si>
    <t xml:space="preserve">Fundação Univ. Fed. do Amapá </t>
  </si>
  <si>
    <t>Fund.Univ.Fed. da Grande Dourados</t>
  </si>
  <si>
    <t>UNIPAMPA</t>
  </si>
  <si>
    <t>Univ.Fed. do Recôncavo da Bahia</t>
  </si>
  <si>
    <t>MATRIZ  DE OCC ANDIFES  2010_NFTe2007 (exceto Expansão = 1ª simulação)</t>
  </si>
  <si>
    <t>CRITÉRIOS MATRIZ:</t>
  </si>
  <si>
    <t>NFTE.2007, Expurgados NFTE.2006 de Expansão, Piso=6% Teto=25%, UNIVASF,  UFT e UFABC por Extramatriz</t>
  </si>
  <si>
    <t xml:space="preserve">IQP = ENSINO: 80% (aluno equivalente)  -  PESQUISA: 20% (13% aluno equivalente e 7% pesquisa), para a matriz 2010. </t>
  </si>
  <si>
    <t>Sigla</t>
  </si>
  <si>
    <t>Instituição de Ensino</t>
  </si>
  <si>
    <t>2010
Matriz OCC</t>
  </si>
  <si>
    <t>Fund.Univ.Fed.  do ABC</t>
  </si>
  <si>
    <t xml:space="preserve">UFAM </t>
  </si>
  <si>
    <t xml:space="preserve">UFT </t>
  </si>
  <si>
    <t xml:space="preserve">UFV </t>
  </si>
  <si>
    <t xml:space="preserve">UNIPAMPA </t>
  </si>
  <si>
    <t>Univ. Fed. Do Pampa</t>
  </si>
  <si>
    <t>ALUNO EQUIVALENTE  2008</t>
  </si>
  <si>
    <t>Atualizado em 23abril2010 - Elaboração MEC/SESu/DIFES</t>
  </si>
  <si>
    <t>Fonte: PINGIFES - NFTe</t>
  </si>
  <si>
    <t>UO</t>
  </si>
  <si>
    <t>NFTg
Graduação</t>
  </si>
  <si>
    <t>NFTpg
Pós- Graduação</t>
  </si>
  <si>
    <t>NFTrm
Residência Médica</t>
  </si>
  <si>
    <t>TOTAL
NFTE 2008
Aluno Equivalente</t>
  </si>
  <si>
    <t>Soma Conceito Capes 
(M + D)</t>
  </si>
  <si>
    <t>PNAES.1
NFTg.2008 IDH-M.2000</t>
  </si>
  <si>
    <t>PNAES.2
NFTg.2008 IDH-M.2000</t>
  </si>
  <si>
    <r>
      <t>NCM</t>
    </r>
    <r>
      <rPr>
        <sz val="8"/>
        <color indexed="8"/>
        <rFont val="Arial"/>
        <family val="2"/>
      </rPr>
      <t xml:space="preserve"> Curso Mestrado</t>
    </r>
  </si>
  <si>
    <r>
      <t>NCD</t>
    </r>
    <r>
      <rPr>
        <sz val="8"/>
        <color indexed="8"/>
        <rFont val="Arial"/>
        <family val="2"/>
      </rPr>
      <t xml:space="preserve"> Curso Doutorado</t>
    </r>
  </si>
  <si>
    <r>
      <t>NR</t>
    </r>
    <r>
      <rPr>
        <sz val="8"/>
        <color indexed="8"/>
        <rFont val="Arial"/>
        <family val="2"/>
      </rPr>
      <t xml:space="preserve"> 
Curso Res. Médica</t>
    </r>
  </si>
  <si>
    <r>
      <t>TOTAL Cursos</t>
    </r>
    <r>
      <rPr>
        <sz val="8"/>
        <color indexed="8"/>
        <rFont val="Arial"/>
        <family val="2"/>
      </rPr>
      <t xml:space="preserve">
NCM + NCD + NR</t>
    </r>
  </si>
  <si>
    <r>
      <t>PGP1</t>
    </r>
    <r>
      <rPr>
        <sz val="8"/>
        <color indexed="8"/>
        <rFont val="Arial"/>
        <family val="2"/>
      </rPr>
      <t xml:space="preserve">
(∑CURSOS ifes) </t>
    </r>
    <r>
      <rPr>
        <sz val="8"/>
        <color indexed="8"/>
        <rFont val="Arial Black"/>
        <family val="2"/>
      </rPr>
      <t xml:space="preserve">÷ </t>
    </r>
    <r>
      <rPr>
        <sz val="8"/>
        <color indexed="8"/>
        <rFont val="Arial"/>
        <family val="2"/>
      </rPr>
      <t>(∑CURSOS total)</t>
    </r>
  </si>
  <si>
    <r>
      <t>NDM</t>
    </r>
    <r>
      <rPr>
        <sz val="8"/>
        <color indexed="8"/>
        <rFont val="Arial"/>
        <family val="2"/>
      </rPr>
      <t xml:space="preserve">
Concluinte Mestrado</t>
    </r>
  </si>
  <si>
    <r>
      <t>NTD</t>
    </r>
    <r>
      <rPr>
        <sz val="8"/>
        <color indexed="8"/>
        <rFont val="Arial"/>
        <family val="2"/>
      </rPr>
      <t xml:space="preserve">
Concluinte Doutorado</t>
    </r>
  </si>
  <si>
    <r>
      <t>NTR</t>
    </r>
    <r>
      <rPr>
        <sz val="8"/>
        <color indexed="8"/>
        <rFont val="Arial"/>
        <family val="2"/>
      </rPr>
      <t xml:space="preserve">
Concluinte Res. Médica</t>
    </r>
  </si>
  <si>
    <r>
      <t>PGP2</t>
    </r>
    <r>
      <rPr>
        <sz val="8"/>
        <color indexed="8"/>
        <rFont val="Arial"/>
        <family val="2"/>
      </rPr>
      <t xml:space="preserve">
(∑IFES concluinte M+D+RM) </t>
    </r>
    <r>
      <rPr>
        <sz val="8"/>
        <color indexed="8"/>
        <rFont val="Arial Black"/>
        <family val="2"/>
      </rPr>
      <t>÷</t>
    </r>
    <r>
      <rPr>
        <sz val="8"/>
        <color indexed="8"/>
        <rFont val="Arial"/>
        <family val="2"/>
      </rPr>
      <t xml:space="preserve"> (∑TOTAL concluinte M+D+RM)</t>
    </r>
  </si>
  <si>
    <r>
      <t>NPT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∑Conceito CAPES (M + D)</t>
    </r>
  </si>
  <si>
    <r>
      <t>PGP3</t>
    </r>
    <r>
      <rPr>
        <sz val="8"/>
        <color indexed="8"/>
        <rFont val="Arial"/>
        <family val="2"/>
      </rPr>
      <t xml:space="preserve">
(∑NPT ifes)</t>
    </r>
    <r>
      <rPr>
        <b/>
        <sz val="8"/>
        <color indexed="8"/>
        <rFont val="Arial Black"/>
        <family val="2"/>
      </rPr>
      <t xml:space="preserve"> ÷</t>
    </r>
    <r>
      <rPr>
        <sz val="8"/>
        <color indexed="8"/>
        <rFont val="Arial"/>
        <family val="2"/>
      </rPr>
      <t xml:space="preserve"> (∑NPT.total)</t>
    </r>
  </si>
  <si>
    <r>
      <t xml:space="preserve">PGP 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PGP1 +PGP2 +PGP3</t>
    </r>
    <r>
      <rPr>
        <b/>
        <sz val="8"/>
        <color indexed="8"/>
        <rFont val="Arial"/>
        <family val="2"/>
      </rPr>
      <t xml:space="preserve">
(PGD1 </t>
    </r>
    <r>
      <rPr>
        <b/>
        <sz val="8"/>
        <color indexed="8"/>
        <rFont val="Arial Black"/>
        <family val="2"/>
      </rPr>
      <t>x</t>
    </r>
    <r>
      <rPr>
        <b/>
        <sz val="8"/>
        <color indexed="8"/>
        <rFont val="Arial"/>
        <family val="2"/>
      </rPr>
      <t xml:space="preserve"> 10) </t>
    </r>
    <r>
      <rPr>
        <b/>
        <sz val="8"/>
        <color indexed="8"/>
        <rFont val="Arial Black"/>
        <family val="2"/>
      </rPr>
      <t>+</t>
    </r>
    <r>
      <rPr>
        <b/>
        <sz val="8"/>
        <color indexed="8"/>
        <rFont val="Arial"/>
        <family val="2"/>
      </rPr>
      <t xml:space="preserve"> (PGD2 </t>
    </r>
    <r>
      <rPr>
        <b/>
        <sz val="8"/>
        <color indexed="8"/>
        <rFont val="Arial Black"/>
        <family val="2"/>
      </rPr>
      <t>x</t>
    </r>
    <r>
      <rPr>
        <b/>
        <sz val="8"/>
        <color indexed="8"/>
        <rFont val="Arial"/>
        <family val="2"/>
      </rPr>
      <t xml:space="preserve"> 13) </t>
    </r>
    <r>
      <rPr>
        <b/>
        <sz val="8"/>
        <color indexed="8"/>
        <rFont val="Arial Black"/>
        <family val="2"/>
      </rPr>
      <t>+</t>
    </r>
    <r>
      <rPr>
        <b/>
        <sz val="8"/>
        <color indexed="8"/>
        <rFont val="Arial"/>
        <family val="2"/>
      </rPr>
      <t xml:space="preserve"> (PGD3 </t>
    </r>
    <r>
      <rPr>
        <b/>
        <sz val="8"/>
        <color indexed="8"/>
        <rFont val="Arial Black"/>
        <family val="2"/>
      </rPr>
      <t xml:space="preserve">x </t>
    </r>
    <r>
      <rPr>
        <b/>
        <sz val="8"/>
        <color indexed="8"/>
        <rFont val="Arial"/>
        <family val="2"/>
      </rPr>
      <t>4)</t>
    </r>
  </si>
  <si>
    <r>
      <t>PGP %</t>
    </r>
    <r>
      <rPr>
        <sz val="8"/>
        <color indexed="8"/>
        <rFont val="Arial"/>
        <family val="2"/>
      </rPr>
      <t xml:space="preserve">
(∑NPT ifes) </t>
    </r>
    <r>
      <rPr>
        <sz val="8"/>
        <color indexed="8"/>
        <rFont val="Arial Black"/>
        <family val="2"/>
      </rPr>
      <t>÷</t>
    </r>
    <r>
      <rPr>
        <sz val="8"/>
        <color indexed="8"/>
        <rFont val="Arial"/>
        <family val="2"/>
      </rPr>
      <t xml:space="preserve"> (∑NPT total) </t>
    </r>
    <r>
      <rPr>
        <sz val="8"/>
        <color indexed="8"/>
        <rFont val="Arial Black"/>
        <family val="2"/>
      </rPr>
      <t>x</t>
    </r>
    <r>
      <rPr>
        <sz val="8"/>
        <color indexed="8"/>
        <rFont val="Arial"/>
        <family val="2"/>
      </rPr>
      <t xml:space="preserve"> 100</t>
    </r>
  </si>
  <si>
    <t>ME - SESU - DIFES</t>
  </si>
  <si>
    <t>NOTA TÉCNICA SOBRE O CÁLCULO DO INDICADOR DE QUALIDADE E PRODUTIVIDADE (IQP), UTILIZADO NA DISTRIBUIÇÃO DE OCC.</t>
  </si>
  <si>
    <t>O Indicador de qualidade e produtividade é derivado de dois outros indicadores:</t>
  </si>
  <si>
    <t>O indicador %NFTE é a participação percentual de cada IFES no total do NFTE de todas as IFES participantes da distribuição.</t>
  </si>
  <si>
    <r>
      <t xml:space="preserve">%NFTE </t>
    </r>
    <r>
      <rPr>
        <sz val="12"/>
        <rFont val="Arial"/>
        <family val="2"/>
      </rPr>
      <t>= 100</t>
    </r>
  </si>
  <si>
    <t>nIFES = Número de IFES participantes da distribuição.</t>
  </si>
  <si>
    <t>O indicador %PGP é derivado do vetor relacionado à pós-graduação e pesquisa do modelo de alocação de docentes:</t>
  </si>
  <si>
    <r>
      <t xml:space="preserve">%PGP </t>
    </r>
    <r>
      <rPr>
        <sz val="12"/>
        <rFont val="Arial"/>
        <family val="2"/>
      </rPr>
      <t>= 100</t>
    </r>
  </si>
  <si>
    <r>
      <t>PGP = PGP1 + PGP2 + PGP3</t>
    </r>
    <r>
      <rPr>
        <sz val="12"/>
        <rFont val="Arial"/>
        <family val="2"/>
      </rPr>
      <t>, onde...</t>
    </r>
  </si>
  <si>
    <t>PGP2 – componente número de diplomados (doutorado, mestrado, residência médica).</t>
  </si>
  <si>
    <r>
      <t xml:space="preserve">PGP1 </t>
    </r>
    <r>
      <rPr>
        <sz val="12"/>
        <rFont val="Arial"/>
        <family val="2"/>
      </rPr>
      <t xml:space="preserve">=  0,10 </t>
    </r>
  </si>
  <si>
    <r>
      <t>PGP2</t>
    </r>
    <r>
      <rPr>
        <sz val="12"/>
        <rFont val="Arial"/>
        <family val="2"/>
      </rPr>
      <t xml:space="preserve"> = 0,13</t>
    </r>
  </si>
  <si>
    <t>PGP3 – componente avaliação CAPES (doutorado e mestrado)</t>
  </si>
  <si>
    <r>
      <t>PGP3</t>
    </r>
    <r>
      <rPr>
        <sz val="12"/>
        <rFont val="Arial"/>
        <family val="2"/>
      </rPr>
      <t xml:space="preserve"> =  0,04</t>
    </r>
  </si>
  <si>
    <t>w = cada curso de mestrado e doutorado.</t>
  </si>
  <si>
    <r>
      <t>Piso =</t>
    </r>
    <r>
      <rPr>
        <sz val="9"/>
        <color indexed="10"/>
        <rFont val="Arial"/>
        <family val="2"/>
      </rPr>
      <t xml:space="preserve"> sem piso</t>
    </r>
  </si>
  <si>
    <r>
      <t>Teto =</t>
    </r>
    <r>
      <rPr>
        <sz val="9"/>
        <color indexed="10"/>
        <rFont val="Arial"/>
        <family val="2"/>
      </rPr>
      <t xml:space="preserve"> sem teto</t>
    </r>
  </si>
  <si>
    <r>
      <t xml:space="preserve">% </t>
    </r>
    <r>
      <rPr>
        <sz val="8"/>
        <color indexed="8"/>
        <rFont val="Arial"/>
        <family val="2"/>
      </rPr>
      <t>OCC atual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Arial Black"/>
        <family val="2"/>
      </rPr>
      <t>÷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OCC anterior</t>
    </r>
  </si>
  <si>
    <t>OCC 2010 Base 2011</t>
  </si>
  <si>
    <r>
      <t>2ª SIMULAÇÃO</t>
    </r>
    <r>
      <rPr>
        <b/>
        <sz val="12"/>
        <color indexed="12"/>
        <rFont val="Arial"/>
        <family val="2"/>
      </rPr>
      <t xml:space="preserve"> - Limites= 5,2187% (IPCA últimos 12 meses, fonte IBGE)</t>
    </r>
  </si>
  <si>
    <r>
      <t>1ª SIMULAÇÃO</t>
    </r>
    <r>
      <rPr>
        <b/>
        <sz val="12"/>
        <color indexed="12"/>
        <rFont val="Arial"/>
        <family val="2"/>
      </rPr>
      <t xml:space="preserve"> - Limites= 5,2187% (IPCA últimos 12 meses, fonte IBGE)</t>
    </r>
  </si>
  <si>
    <t xml:space="preserve">2ª Simulação - CRITÉRIOS </t>
  </si>
  <si>
    <t>Atualizado em 08 julho 2010</t>
  </si>
  <si>
    <t>SEM PISO e SEM TETO</t>
  </si>
  <si>
    <t>COM PISO e SEM TETO</t>
  </si>
  <si>
    <r>
      <t xml:space="preserve">% IQP </t>
    </r>
    <r>
      <rPr>
        <b/>
        <sz val="8"/>
        <color indexed="8"/>
        <rFont val="Arial"/>
        <family val="2"/>
      </rPr>
      <t xml:space="preserve">
50%NFTE  50%PGD</t>
    </r>
  </si>
  <si>
    <t xml:space="preserve">UFABC </t>
  </si>
  <si>
    <t>Univ. Fed. Do ABC</t>
  </si>
  <si>
    <t>UNB</t>
  </si>
  <si>
    <t>Univ. Fed. Dos Pampas</t>
  </si>
  <si>
    <r>
      <t>Piso =</t>
    </r>
    <r>
      <rPr>
        <sz val="9"/>
        <color indexed="10"/>
        <rFont val="Arial"/>
        <family val="2"/>
      </rPr>
      <t xml:space="preserve"> 5,2187% (IPCA)</t>
    </r>
  </si>
  <si>
    <t>PÓS-GRADUAÇÃO</t>
  </si>
  <si>
    <t>PNAES - MATRIZ</t>
  </si>
  <si>
    <t>BASE para cálculo Matriz de OCC</t>
  </si>
  <si>
    <t>BASE de cálculo IQP - Índice de Qualidade e Produtividade</t>
  </si>
  <si>
    <t>BASE cálculo da Matriz Assistência Estudantil</t>
  </si>
  <si>
    <r>
      <t>Cursos</t>
    </r>
    <r>
      <rPr>
        <sz val="8"/>
        <color indexed="18"/>
        <rFont val="Arial"/>
        <family val="2"/>
      </rPr>
      <t xml:space="preserve"> Mestrado</t>
    </r>
  </si>
  <si>
    <r>
      <t>Cursos</t>
    </r>
    <r>
      <rPr>
        <sz val="8"/>
        <color indexed="18"/>
        <rFont val="Arial"/>
        <family val="2"/>
      </rPr>
      <t xml:space="preserve"> Doutorado</t>
    </r>
  </si>
  <si>
    <r>
      <t>Cursos</t>
    </r>
    <r>
      <rPr>
        <sz val="8"/>
        <color indexed="18"/>
        <rFont val="Arial"/>
        <family val="2"/>
      </rPr>
      <t xml:space="preserve"> Res. Médica</t>
    </r>
  </si>
  <si>
    <r>
      <t>Concluintes</t>
    </r>
    <r>
      <rPr>
        <sz val="8"/>
        <color indexed="18"/>
        <rFont val="Arial"/>
        <family val="2"/>
      </rPr>
      <t xml:space="preserve"> Mestrado</t>
    </r>
  </si>
  <si>
    <r>
      <t>Concluintes</t>
    </r>
    <r>
      <rPr>
        <sz val="8"/>
        <color indexed="18"/>
        <rFont val="Arial"/>
        <family val="2"/>
      </rPr>
      <t xml:space="preserve"> Doutorado</t>
    </r>
  </si>
  <si>
    <r>
      <t>Concluintes</t>
    </r>
    <r>
      <rPr>
        <sz val="8"/>
        <color indexed="18"/>
        <rFont val="Arial"/>
        <family val="2"/>
      </rPr>
      <t xml:space="preserve"> Res. Médica</t>
    </r>
  </si>
  <si>
    <t>Vetor de Distribuição de OCC 2010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</si>
</sst>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[$R$-416]\ #,##0.00;[Red]\-[$R$-416]\ #,##0.00"/>
    <numFmt numFmtId="174" formatCode="_(* #,##0.00_);_(* \(#,##0.00\);_(* &quot;-&quot;???_);_(@_)"/>
    <numFmt numFmtId="175" formatCode="0.0"/>
    <numFmt numFmtId="176" formatCode="[$-416]\ #,##0;[Red]\-[$-416]\ #,##0"/>
    <numFmt numFmtId="177" formatCode="0.00%;[Red]\-0.00%"/>
    <numFmt numFmtId="178" formatCode="_(* #,##0.000_);_(* \(#,##0.000\);_(* &quot;-&quot;???_);_(@_)"/>
    <numFmt numFmtId="179" formatCode="_(* #,##0.000_);_(* \(#,##0.000\);_(* &quot;-&quot;_);_(@_)"/>
    <numFmt numFmtId="180" formatCode="_(* #,##0_);_(* \(#,##0\);_(* &quot;-&quot;??_);_(@_)"/>
    <numFmt numFmtId="181" formatCode="0.00000000"/>
    <numFmt numFmtId="182" formatCode="_(* #,##0_);_(* \(#,##0\);_(* &quot;-&quot;???_);_(@_)"/>
    <numFmt numFmtId="183" formatCode="0.000%;[Red]\-0.000%"/>
    <numFmt numFmtId="184" formatCode="_(* #,##0_);[Red]_(* \-#,##0;_(* &quot;-&quot;_);_(@_)"/>
    <numFmt numFmtId="185" formatCode="_(* #,##0.00_);[Red]_(* \-#,##0.00;_(* &quot;-&quot;_);_(@_)"/>
    <numFmt numFmtId="186" formatCode="0.0%;[Red]\-0.0%"/>
    <numFmt numFmtId="187" formatCode="0.0%"/>
    <numFmt numFmtId="188" formatCode="0.000%"/>
    <numFmt numFmtId="189" formatCode="0.0000%"/>
  </numFmts>
  <fonts count="86">
    <font>
      <sz val="10"/>
      <name val="Arial"/>
      <family val="0"/>
    </font>
    <font>
      <sz val="8"/>
      <name val="Arial"/>
      <family val="2"/>
    </font>
    <font>
      <b/>
      <sz val="8"/>
      <color indexed="57"/>
      <name val="Arial"/>
      <family val="2"/>
    </font>
    <font>
      <sz val="10"/>
      <color indexed="8"/>
      <name val="Arial"/>
      <family val="2"/>
    </font>
    <font>
      <b/>
      <u val="single"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u val="single"/>
      <sz val="12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2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8"/>
      <color indexed="1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6"/>
      <color indexed="1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18"/>
      <name val="Arial"/>
      <family val="2"/>
    </font>
    <font>
      <b/>
      <u val="single"/>
      <sz val="8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7"/>
      <color indexed="12"/>
      <name val="Arial"/>
      <family val="2"/>
    </font>
    <font>
      <b/>
      <sz val="4"/>
      <color indexed="8"/>
      <name val="Arial"/>
      <family val="2"/>
    </font>
    <font>
      <sz val="4"/>
      <color indexed="8"/>
      <name val="Arial"/>
      <family val="2"/>
    </font>
    <font>
      <sz val="4"/>
      <color indexed="18"/>
      <name val="Arial"/>
      <family val="2"/>
    </font>
    <font>
      <b/>
      <u val="single"/>
      <sz val="12"/>
      <color indexed="18"/>
      <name val="Times New Roman"/>
      <family val="1"/>
    </font>
    <font>
      <sz val="8"/>
      <color indexed="10"/>
      <name val="Arial"/>
      <family val="2"/>
    </font>
    <font>
      <sz val="8"/>
      <color indexed="8"/>
      <name val="Arial Black"/>
      <family val="2"/>
    </font>
    <font>
      <b/>
      <sz val="8"/>
      <color indexed="8"/>
      <name val="Arial Black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7"/>
      <name val="Arial"/>
      <family val="2"/>
    </font>
    <font>
      <b/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1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double">
        <color indexed="55"/>
      </right>
      <top style="hair">
        <color indexed="55"/>
      </top>
      <bottom style="hair">
        <color indexed="55"/>
      </bottom>
    </border>
    <border>
      <left style="double">
        <color indexed="55"/>
      </left>
      <right>
        <color indexed="63"/>
      </right>
      <top style="hair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 style="hair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 style="hair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hair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hair">
        <color indexed="55"/>
      </top>
      <bottom style="hair">
        <color indexed="55"/>
      </bottom>
    </border>
    <border>
      <left style="medium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/>
      <top style="thin">
        <color indexed="55"/>
      </top>
      <bottom style="hair">
        <color indexed="55"/>
      </bottom>
    </border>
    <border>
      <left style="double">
        <color indexed="55"/>
      </left>
      <right>
        <color indexed="63"/>
      </right>
      <top style="double">
        <color indexed="55"/>
      </top>
      <bottom style="hair">
        <color indexed="55"/>
      </bottom>
    </border>
    <border>
      <left style="thin">
        <color indexed="55"/>
      </left>
      <right style="medium">
        <color indexed="55"/>
      </right>
      <top style="hair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medium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/>
      <top style="hair">
        <color indexed="55"/>
      </top>
      <bottom style="thin">
        <color indexed="55"/>
      </bottom>
    </border>
    <border>
      <left style="medium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medium">
        <color indexed="55"/>
      </right>
      <top style="hair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hair">
        <color indexed="55"/>
      </right>
      <top style="medium">
        <color indexed="55"/>
      </top>
      <bottom style="thin">
        <color indexed="55"/>
      </bottom>
    </border>
    <border>
      <left style="hair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5" fillId="29" borderId="1" applyNumberFormat="0" applyAlignment="0" applyProtection="0"/>
    <xf numFmtId="0" fontId="7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3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33" borderId="10" xfId="49" applyFont="1" applyFill="1" applyBorder="1" applyAlignment="1">
      <alignment horizontal="left" vertical="center"/>
      <protection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0" borderId="0" xfId="49" applyFont="1" applyAlignment="1">
      <alignment horizontal="left" vertical="center"/>
      <protection/>
    </xf>
    <xf numFmtId="0" fontId="9" fillId="0" borderId="0" xfId="0" applyFont="1" applyAlignment="1">
      <alignment/>
    </xf>
    <xf numFmtId="172" fontId="7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0" fillId="0" borderId="0" xfId="50" applyFont="1" applyAlignment="1">
      <alignment horizontal="left" vertic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72" fontId="7" fillId="0" borderId="16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2" fillId="0" borderId="0" xfId="49" applyFont="1" applyAlignment="1">
      <alignment horizontal="left" vertical="center"/>
      <protection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/>
    </xf>
    <xf numFmtId="1" fontId="13" fillId="33" borderId="19" xfId="0" applyNumberFormat="1" applyFont="1" applyFill="1" applyBorder="1" applyAlignment="1">
      <alignment horizontal="center"/>
    </xf>
    <xf numFmtId="0" fontId="13" fillId="33" borderId="20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174" fontId="13" fillId="33" borderId="22" xfId="0" applyNumberFormat="1" applyFont="1" applyFill="1" applyBorder="1" applyAlignment="1">
      <alignment horizontal="right"/>
    </xf>
    <xf numFmtId="175" fontId="13" fillId="33" borderId="22" xfId="0" applyNumberFormat="1" applyFont="1" applyFill="1" applyBorder="1" applyAlignment="1">
      <alignment horizontal="right"/>
    </xf>
    <xf numFmtId="175" fontId="13" fillId="33" borderId="22" xfId="0" applyNumberFormat="1" applyFont="1" applyFill="1" applyBorder="1" applyAlignment="1">
      <alignment horizontal="right" indent="1"/>
    </xf>
    <xf numFmtId="169" fontId="13" fillId="33" borderId="22" xfId="0" applyNumberFormat="1" applyFont="1" applyFill="1" applyBorder="1" applyAlignment="1">
      <alignment/>
    </xf>
    <xf numFmtId="176" fontId="13" fillId="33" borderId="22" xfId="0" applyNumberFormat="1" applyFont="1" applyFill="1" applyBorder="1" applyAlignment="1">
      <alignment/>
    </xf>
    <xf numFmtId="177" fontId="13" fillId="33" borderId="22" xfId="0" applyNumberFormat="1" applyFont="1" applyFill="1" applyBorder="1" applyAlignment="1">
      <alignment/>
    </xf>
    <xf numFmtId="0" fontId="14" fillId="33" borderId="22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0" fontId="14" fillId="0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178" fontId="10" fillId="0" borderId="24" xfId="0" applyNumberFormat="1" applyFont="1" applyFill="1" applyBorder="1" applyAlignment="1">
      <alignment horizontal="right"/>
    </xf>
    <xf numFmtId="178" fontId="10" fillId="0" borderId="23" xfId="0" applyNumberFormat="1" applyFont="1" applyFill="1" applyBorder="1" applyAlignment="1">
      <alignment horizontal="right" indent="1"/>
    </xf>
    <xf numFmtId="178" fontId="10" fillId="0" borderId="25" xfId="0" applyNumberFormat="1" applyFont="1" applyBorder="1" applyAlignment="1">
      <alignment horizontal="right" indent="1"/>
    </xf>
    <xf numFmtId="169" fontId="10" fillId="0" borderId="25" xfId="0" applyNumberFormat="1" applyFont="1" applyBorder="1" applyAlignment="1">
      <alignment/>
    </xf>
    <xf numFmtId="176" fontId="10" fillId="0" borderId="23" xfId="0" applyNumberFormat="1" applyFont="1" applyBorder="1" applyAlignment="1">
      <alignment/>
    </xf>
    <xf numFmtId="177" fontId="10" fillId="0" borderId="23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4" fillId="0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178" fontId="10" fillId="0" borderId="26" xfId="0" applyNumberFormat="1" applyFont="1" applyFill="1" applyBorder="1" applyAlignment="1">
      <alignment horizontal="right"/>
    </xf>
    <xf numFmtId="178" fontId="10" fillId="0" borderId="25" xfId="0" applyNumberFormat="1" applyFont="1" applyFill="1" applyBorder="1" applyAlignment="1">
      <alignment horizontal="right" indent="1"/>
    </xf>
    <xf numFmtId="176" fontId="10" fillId="0" borderId="25" xfId="0" applyNumberFormat="1" applyFont="1" applyBorder="1" applyAlignment="1">
      <alignment/>
    </xf>
    <xf numFmtId="177" fontId="10" fillId="0" borderId="25" xfId="0" applyNumberFormat="1" applyFont="1" applyBorder="1" applyAlignment="1">
      <alignment/>
    </xf>
    <xf numFmtId="0" fontId="10" fillId="0" borderId="25" xfId="0" applyFont="1" applyBorder="1" applyAlignment="1">
      <alignment horizontal="center"/>
    </xf>
    <xf numFmtId="0" fontId="14" fillId="0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178" fontId="10" fillId="0" borderId="28" xfId="0" applyNumberFormat="1" applyFont="1" applyFill="1" applyBorder="1" applyAlignment="1">
      <alignment horizontal="right"/>
    </xf>
    <xf numFmtId="178" fontId="10" fillId="0" borderId="27" xfId="0" applyNumberFormat="1" applyFont="1" applyFill="1" applyBorder="1" applyAlignment="1">
      <alignment horizontal="right" indent="1"/>
    </xf>
    <xf numFmtId="178" fontId="10" fillId="0" borderId="27" xfId="0" applyNumberFormat="1" applyFont="1" applyBorder="1" applyAlignment="1">
      <alignment horizontal="right" indent="1"/>
    </xf>
    <xf numFmtId="169" fontId="10" fillId="0" borderId="27" xfId="0" applyNumberFormat="1" applyFont="1" applyBorder="1" applyAlignment="1">
      <alignment/>
    </xf>
    <xf numFmtId="176" fontId="10" fillId="0" borderId="27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0" fontId="10" fillId="0" borderId="27" xfId="0" applyFont="1" applyBorder="1" applyAlignment="1">
      <alignment horizontal="center"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/>
    </xf>
    <xf numFmtId="0" fontId="8" fillId="0" borderId="29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7" fillId="0" borderId="31" xfId="49" applyFont="1" applyFill="1" applyBorder="1" applyAlignment="1">
      <alignment horizontal="left" vertical="center"/>
      <protection/>
    </xf>
    <xf numFmtId="0" fontId="7" fillId="0" borderId="32" xfId="49" applyFont="1" applyFill="1" applyBorder="1" applyAlignment="1">
      <alignment horizontal="left" vertical="center"/>
      <protection/>
    </xf>
    <xf numFmtId="0" fontId="7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5" fillId="0" borderId="0" xfId="0" applyFont="1" applyAlignment="1">
      <alignment/>
    </xf>
    <xf numFmtId="0" fontId="7" fillId="0" borderId="13" xfId="49" applyFont="1" applyFill="1" applyBorder="1" applyAlignment="1">
      <alignment horizontal="left" vertical="center"/>
      <protection/>
    </xf>
    <xf numFmtId="0" fontId="17" fillId="0" borderId="0" xfId="0" applyFont="1" applyAlignment="1">
      <alignment/>
    </xf>
    <xf numFmtId="0" fontId="20" fillId="33" borderId="35" xfId="0" applyFont="1" applyFill="1" applyBorder="1" applyAlignment="1">
      <alignment horizontal="center" wrapText="1"/>
    </xf>
    <xf numFmtId="0" fontId="20" fillId="33" borderId="36" xfId="0" applyFont="1" applyFill="1" applyBorder="1" applyAlignment="1">
      <alignment horizontal="center" wrapText="1"/>
    </xf>
    <xf numFmtId="0" fontId="20" fillId="33" borderId="37" xfId="0" applyFont="1" applyFill="1" applyBorder="1" applyAlignment="1">
      <alignment horizontal="center" wrapText="1"/>
    </xf>
    <xf numFmtId="0" fontId="0" fillId="33" borderId="37" xfId="0" applyFill="1" applyBorder="1" applyAlignment="1">
      <alignment horizontal="center" wrapText="1"/>
    </xf>
    <xf numFmtId="17" fontId="20" fillId="33" borderId="38" xfId="0" applyNumberFormat="1" applyFont="1" applyFill="1" applyBorder="1" applyAlignment="1">
      <alignment horizontal="center" wrapText="1"/>
    </xf>
    <xf numFmtId="0" fontId="0" fillId="34" borderId="38" xfId="0" applyFill="1" applyBorder="1" applyAlignment="1">
      <alignment horizont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vertical="center"/>
    </xf>
    <xf numFmtId="0" fontId="24" fillId="35" borderId="38" xfId="0" applyFont="1" applyFill="1" applyBorder="1" applyAlignment="1">
      <alignment horizontal="center" wrapText="1"/>
    </xf>
    <xf numFmtId="0" fontId="1" fillId="0" borderId="0" xfId="49" applyFont="1" applyAlignment="1">
      <alignment vertical="center"/>
      <protection/>
    </xf>
    <xf numFmtId="0" fontId="1" fillId="0" borderId="0" xfId="49" applyFont="1" applyAlignment="1">
      <alignment horizontal="left" vertical="center"/>
      <protection/>
    </xf>
    <xf numFmtId="0" fontId="25" fillId="0" borderId="0" xfId="49" applyFont="1" applyAlignment="1">
      <alignment vertical="center"/>
      <protection/>
    </xf>
    <xf numFmtId="0" fontId="10" fillId="0" borderId="0" xfId="49" applyFont="1" applyAlignment="1">
      <alignment vertical="center"/>
      <protection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27" fillId="0" borderId="0" xfId="0" applyFont="1" applyAlignment="1">
      <alignment horizontal="left" vertical="center" indent="2"/>
    </xf>
    <xf numFmtId="0" fontId="27" fillId="0" borderId="0" xfId="0" applyFont="1" applyAlignment="1">
      <alignment/>
    </xf>
    <xf numFmtId="0" fontId="3" fillId="0" borderId="0" xfId="0" applyFont="1" applyAlignment="1">
      <alignment vertical="top"/>
    </xf>
    <xf numFmtId="1" fontId="12" fillId="36" borderId="22" xfId="0" applyNumberFormat="1" applyFont="1" applyFill="1" applyBorder="1" applyAlignment="1">
      <alignment horizontal="center" vertical="top" wrapText="1"/>
    </xf>
    <xf numFmtId="1" fontId="12" fillId="36" borderId="39" xfId="0" applyNumberFormat="1" applyFont="1" applyFill="1" applyBorder="1" applyAlignment="1">
      <alignment horizontal="center" vertical="top" wrapText="1"/>
    </xf>
    <xf numFmtId="0" fontId="12" fillId="33" borderId="40" xfId="50" applyFont="1" applyFill="1" applyBorder="1" applyAlignment="1">
      <alignment horizontal="center" vertical="top" wrapText="1"/>
      <protection/>
    </xf>
    <xf numFmtId="0" fontId="12" fillId="33" borderId="41" xfId="50" applyFont="1" applyFill="1" applyBorder="1" applyAlignment="1">
      <alignment horizontal="center" vertical="top" wrapText="1"/>
      <protection/>
    </xf>
    <xf numFmtId="172" fontId="12" fillId="36" borderId="42" xfId="0" applyNumberFormat="1" applyFont="1" applyFill="1" applyBorder="1" applyAlignment="1">
      <alignment horizontal="center" vertical="top" wrapText="1"/>
    </xf>
    <xf numFmtId="172" fontId="15" fillId="36" borderId="39" xfId="0" applyNumberFormat="1" applyFont="1" applyFill="1" applyBorder="1" applyAlignment="1">
      <alignment horizontal="center" vertical="top" wrapText="1"/>
    </xf>
    <xf numFmtId="172" fontId="15" fillId="36" borderId="40" xfId="0" applyNumberFormat="1" applyFont="1" applyFill="1" applyBorder="1" applyAlignment="1">
      <alignment horizontal="center" vertical="top" wrapText="1"/>
    </xf>
    <xf numFmtId="172" fontId="15" fillId="36" borderId="43" xfId="0" applyNumberFormat="1" applyFont="1" applyFill="1" applyBorder="1" applyAlignment="1">
      <alignment horizontal="center" vertical="top" wrapText="1"/>
    </xf>
    <xf numFmtId="1" fontId="28" fillId="37" borderId="19" xfId="0" applyNumberFormat="1" applyFont="1" applyFill="1" applyBorder="1" applyAlignment="1">
      <alignment horizontal="left"/>
    </xf>
    <xf numFmtId="0" fontId="29" fillId="37" borderId="21" xfId="0" applyFont="1" applyFill="1" applyBorder="1" applyAlignment="1">
      <alignment horizontal="left" vertical="center"/>
    </xf>
    <xf numFmtId="0" fontId="1" fillId="37" borderId="19" xfId="0" applyFont="1" applyFill="1" applyBorder="1" applyAlignment="1">
      <alignment vertical="center"/>
    </xf>
    <xf numFmtId="169" fontId="28" fillId="37" borderId="40" xfId="0" applyNumberFormat="1" applyFont="1" applyFill="1" applyBorder="1" applyAlignment="1">
      <alignment vertical="center"/>
    </xf>
    <xf numFmtId="169" fontId="28" fillId="37" borderId="41" xfId="0" applyNumberFormat="1" applyFont="1" applyFill="1" applyBorder="1" applyAlignment="1">
      <alignment vertical="center"/>
    </xf>
    <xf numFmtId="169" fontId="28" fillId="37" borderId="42" xfId="0" applyNumberFormat="1" applyFont="1" applyFill="1" applyBorder="1" applyAlignment="1">
      <alignment vertical="center"/>
    </xf>
    <xf numFmtId="179" fontId="28" fillId="37" borderId="39" xfId="0" applyNumberFormat="1" applyFont="1" applyFill="1" applyBorder="1" applyAlignment="1">
      <alignment vertical="center"/>
    </xf>
    <xf numFmtId="179" fontId="28" fillId="37" borderId="43" xfId="0" applyNumberFormat="1" applyFont="1" applyFill="1" applyBorder="1" applyAlignment="1">
      <alignment vertical="center"/>
    </xf>
    <xf numFmtId="179" fontId="28" fillId="37" borderId="40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179" fontId="28" fillId="38" borderId="44" xfId="0" applyNumberFormat="1" applyFont="1" applyFill="1" applyBorder="1" applyAlignment="1">
      <alignment vertical="center"/>
    </xf>
    <xf numFmtId="179" fontId="28" fillId="38" borderId="45" xfId="0" applyNumberFormat="1" applyFont="1" applyFill="1" applyBorder="1" applyAlignment="1">
      <alignment vertical="center"/>
    </xf>
    <xf numFmtId="179" fontId="28" fillId="33" borderId="46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1" fillId="0" borderId="0" xfId="49" applyFont="1" applyAlignment="1">
      <alignment vertical="center"/>
      <protection/>
    </xf>
    <xf numFmtId="171" fontId="32" fillId="0" borderId="0" xfId="49" applyNumberFormat="1" applyFont="1" applyAlignment="1">
      <alignment vertical="center"/>
      <protection/>
    </xf>
    <xf numFmtId="171" fontId="1" fillId="0" borderId="0" xfId="49" applyNumberFormat="1" applyFont="1" applyAlignment="1">
      <alignment vertical="center"/>
      <protection/>
    </xf>
    <xf numFmtId="0" fontId="33" fillId="0" borderId="0" xfId="49" applyFont="1" applyAlignment="1">
      <alignment horizontal="left" vertical="center"/>
      <protection/>
    </xf>
    <xf numFmtId="0" fontId="0" fillId="0" borderId="0" xfId="49" applyFont="1" applyAlignment="1">
      <alignment vertical="center"/>
      <protection/>
    </xf>
    <xf numFmtId="0" fontId="34" fillId="0" borderId="0" xfId="49" applyFont="1" applyAlignment="1">
      <alignment horizontal="left" vertical="center"/>
      <protection/>
    </xf>
    <xf numFmtId="171" fontId="21" fillId="0" borderId="0" xfId="49" applyNumberFormat="1" applyFont="1" applyAlignment="1">
      <alignment vertical="center"/>
      <protection/>
    </xf>
    <xf numFmtId="171" fontId="0" fillId="0" borderId="0" xfId="49" applyNumberFormat="1" applyFont="1" applyAlignment="1">
      <alignment vertical="center"/>
      <protection/>
    </xf>
    <xf numFmtId="171" fontId="35" fillId="0" borderId="0" xfId="49" applyNumberFormat="1" applyFont="1" applyAlignment="1">
      <alignment vertical="center"/>
      <protection/>
    </xf>
    <xf numFmtId="0" fontId="36" fillId="0" borderId="0" xfId="49" applyFont="1" applyAlignment="1">
      <alignment horizontal="left" vertical="center"/>
      <protection/>
    </xf>
    <xf numFmtId="49" fontId="0" fillId="0" borderId="0" xfId="49" applyNumberFormat="1" applyFont="1" applyBorder="1" applyAlignment="1">
      <alignment vertical="center"/>
      <protection/>
    </xf>
    <xf numFmtId="49" fontId="19" fillId="0" borderId="0" xfId="49" applyNumberFormat="1" applyFont="1" applyBorder="1" applyAlignment="1">
      <alignment horizontal="left" vertical="center"/>
      <protection/>
    </xf>
    <xf numFmtId="0" fontId="37" fillId="0" borderId="0" xfId="49" applyFont="1" applyAlignment="1">
      <alignment horizontal="center" vertical="top" wrapText="1"/>
      <protection/>
    </xf>
    <xf numFmtId="9" fontId="28" fillId="33" borderId="47" xfId="49" applyNumberFormat="1" applyFont="1" applyFill="1" applyBorder="1" applyAlignment="1">
      <alignment horizontal="center" vertical="top" wrapText="1"/>
      <protection/>
    </xf>
    <xf numFmtId="9" fontId="28" fillId="33" borderId="48" xfId="49" applyNumberFormat="1" applyFont="1" applyFill="1" applyBorder="1" applyAlignment="1">
      <alignment horizontal="center" vertical="top" wrapText="1"/>
      <protection/>
    </xf>
    <xf numFmtId="1" fontId="12" fillId="33" borderId="47" xfId="49" applyNumberFormat="1" applyFont="1" applyFill="1" applyBorder="1" applyAlignment="1">
      <alignment horizontal="center" vertical="top" wrapText="1"/>
      <protection/>
    </xf>
    <xf numFmtId="0" fontId="0" fillId="0" borderId="0" xfId="49" applyAlignment="1">
      <alignment horizontal="center" vertical="top" wrapText="1"/>
      <protection/>
    </xf>
    <xf numFmtId="0" fontId="37" fillId="0" borderId="0" xfId="49" applyFont="1" applyAlignment="1">
      <alignment horizontal="center" vertical="center"/>
      <protection/>
    </xf>
    <xf numFmtId="1" fontId="15" fillId="39" borderId="19" xfId="49" applyNumberFormat="1" applyFont="1" applyFill="1" applyBorder="1" applyAlignment="1">
      <alignment horizontal="left" vertical="center"/>
      <protection/>
    </xf>
    <xf numFmtId="0" fontId="0" fillId="39" borderId="22" xfId="49" applyFont="1" applyFill="1" applyBorder="1" applyAlignment="1">
      <alignment vertical="center"/>
      <protection/>
    </xf>
    <xf numFmtId="0" fontId="0" fillId="39" borderId="19" xfId="49" applyFont="1" applyFill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37" fillId="0" borderId="0" xfId="49" applyFont="1" applyFill="1" applyAlignment="1">
      <alignment horizontal="center" vertical="center"/>
      <protection/>
    </xf>
    <xf numFmtId="1" fontId="12" fillId="0" borderId="49" xfId="49" applyNumberFormat="1" applyFont="1" applyFill="1" applyBorder="1" applyAlignment="1">
      <alignment horizontal="center" vertical="center"/>
      <protection/>
    </xf>
    <xf numFmtId="0" fontId="31" fillId="0" borderId="50" xfId="49" applyFont="1" applyFill="1" applyBorder="1" applyAlignment="1">
      <alignment vertical="center"/>
      <protection/>
    </xf>
    <xf numFmtId="0" fontId="1" fillId="0" borderId="49" xfId="49" applyFont="1" applyFill="1" applyBorder="1" applyAlignment="1">
      <alignment vertical="center"/>
      <protection/>
    </xf>
    <xf numFmtId="0" fontId="0" fillId="0" borderId="0" xfId="49" applyFill="1" applyAlignment="1">
      <alignment vertical="center"/>
      <protection/>
    </xf>
    <xf numFmtId="0" fontId="39" fillId="0" borderId="0" xfId="49" applyFont="1" applyAlignment="1">
      <alignment horizontal="center" vertical="center"/>
      <protection/>
    </xf>
    <xf numFmtId="0" fontId="19" fillId="0" borderId="0" xfId="49" applyFont="1" applyAlignment="1">
      <alignment vertical="center"/>
      <protection/>
    </xf>
    <xf numFmtId="180" fontId="25" fillId="0" borderId="51" xfId="49" applyNumberFormat="1" applyFont="1" applyFill="1" applyBorder="1" applyAlignment="1">
      <alignment vertical="center"/>
      <protection/>
    </xf>
    <xf numFmtId="0" fontId="39" fillId="0" borderId="0" xfId="49" applyFont="1" applyFill="1" applyAlignment="1">
      <alignment horizontal="center" vertical="center"/>
      <protection/>
    </xf>
    <xf numFmtId="0" fontId="31" fillId="0" borderId="0" xfId="49" applyFont="1" applyAlignment="1">
      <alignment horizontal="left" vertical="center"/>
      <protection/>
    </xf>
    <xf numFmtId="0" fontId="20" fillId="0" borderId="0" xfId="49" applyFont="1" applyAlignment="1">
      <alignment vertical="center"/>
      <protection/>
    </xf>
    <xf numFmtId="0" fontId="12" fillId="0" borderId="0" xfId="50" applyFont="1" applyAlignment="1">
      <alignment horizontal="left" vertical="center"/>
      <protection/>
    </xf>
    <xf numFmtId="0" fontId="1" fillId="0" borderId="0" xfId="50" applyFont="1" applyAlignment="1">
      <alignment horizontal="left" vertical="center"/>
      <protection/>
    </xf>
    <xf numFmtId="0" fontId="10" fillId="0" borderId="0" xfId="50" applyFont="1" applyAlignment="1">
      <alignment vertical="center"/>
      <protection/>
    </xf>
    <xf numFmtId="0" fontId="25" fillId="0" borderId="0" xfId="50" applyFont="1" applyAlignment="1">
      <alignment vertical="center"/>
      <protection/>
    </xf>
    <xf numFmtId="0" fontId="40" fillId="0" borderId="0" xfId="50" applyFont="1" applyAlignment="1">
      <alignment horizontal="left" vertical="center"/>
      <protection/>
    </xf>
    <xf numFmtId="0" fontId="41" fillId="0" borderId="0" xfId="48" applyFont="1" applyBorder="1" applyAlignment="1">
      <alignment horizontal="left" vertical="center"/>
      <protection/>
    </xf>
    <xf numFmtId="0" fontId="41" fillId="0" borderId="0" xfId="50" applyFont="1" applyAlignment="1">
      <alignment vertical="center"/>
      <protection/>
    </xf>
    <xf numFmtId="0" fontId="42" fillId="0" borderId="0" xfId="50" applyFont="1" applyAlignment="1">
      <alignment vertical="center"/>
      <protection/>
    </xf>
    <xf numFmtId="0" fontId="3" fillId="0" borderId="0" xfId="50" applyFont="1" applyAlignment="1">
      <alignment vertical="center"/>
      <protection/>
    </xf>
    <xf numFmtId="0" fontId="43" fillId="0" borderId="0" xfId="48" applyFont="1" applyBorder="1" applyAlignment="1">
      <alignment horizontal="left" vertical="center"/>
      <protection/>
    </xf>
    <xf numFmtId="0" fontId="44" fillId="0" borderId="0" xfId="50" applyFont="1" applyAlignment="1">
      <alignment vertical="center"/>
      <protection/>
    </xf>
    <xf numFmtId="0" fontId="10" fillId="0" borderId="0" xfId="50" applyFont="1" applyAlignment="1">
      <alignment horizontal="right" vertical="center"/>
      <protection/>
    </xf>
    <xf numFmtId="0" fontId="12" fillId="0" borderId="0" xfId="50" applyFont="1" applyAlignment="1">
      <alignment horizontal="left" vertical="top" wrapText="1"/>
      <protection/>
    </xf>
    <xf numFmtId="0" fontId="12" fillId="33" borderId="22" xfId="50" applyFont="1" applyFill="1" applyBorder="1" applyAlignment="1">
      <alignment horizontal="center" vertical="top" wrapText="1"/>
      <protection/>
    </xf>
    <xf numFmtId="0" fontId="12" fillId="33" borderId="19" xfId="50" applyFont="1" applyFill="1" applyBorder="1" applyAlignment="1">
      <alignment horizontal="center" vertical="top" wrapText="1"/>
      <protection/>
    </xf>
    <xf numFmtId="0" fontId="10" fillId="0" borderId="0" xfId="50" applyFont="1" applyAlignment="1">
      <alignment horizontal="center" vertical="top" wrapText="1"/>
      <protection/>
    </xf>
    <xf numFmtId="0" fontId="35" fillId="33" borderId="22" xfId="50" applyFont="1" applyFill="1" applyBorder="1" applyAlignment="1">
      <alignment horizontal="center" vertical="top" wrapText="1"/>
      <protection/>
    </xf>
    <xf numFmtId="0" fontId="12" fillId="40" borderId="22" xfId="50" applyFont="1" applyFill="1" applyBorder="1" applyAlignment="1">
      <alignment horizontal="center" vertical="top" wrapText="1"/>
      <protection/>
    </xf>
    <xf numFmtId="0" fontId="13" fillId="0" borderId="0" xfId="50" applyFont="1" applyAlignment="1">
      <alignment horizontal="left" vertical="center"/>
      <protection/>
    </xf>
    <xf numFmtId="0" fontId="13" fillId="38" borderId="19" xfId="50" applyFont="1" applyFill="1" applyBorder="1" applyAlignment="1">
      <alignment horizontal="left" vertical="center"/>
      <protection/>
    </xf>
    <xf numFmtId="0" fontId="13" fillId="38" borderId="20" xfId="50" applyFont="1" applyFill="1" applyBorder="1" applyAlignment="1">
      <alignment horizontal="left" vertical="center"/>
      <protection/>
    </xf>
    <xf numFmtId="180" fontId="13" fillId="38" borderId="22" xfId="50" applyNumberFormat="1" applyFont="1" applyFill="1" applyBorder="1" applyAlignment="1">
      <alignment vertical="center"/>
      <protection/>
    </xf>
    <xf numFmtId="180" fontId="15" fillId="38" borderId="22" xfId="50" applyNumberFormat="1" applyFont="1" applyFill="1" applyBorder="1" applyAlignment="1">
      <alignment vertical="center"/>
      <protection/>
    </xf>
    <xf numFmtId="0" fontId="14" fillId="0" borderId="0" xfId="50" applyFont="1" applyAlignment="1">
      <alignment vertical="center"/>
      <protection/>
    </xf>
    <xf numFmtId="180" fontId="21" fillId="38" borderId="22" xfId="50" applyNumberFormat="1" applyFont="1" applyFill="1" applyBorder="1" applyAlignment="1">
      <alignment vertical="center"/>
      <protection/>
    </xf>
    <xf numFmtId="1" fontId="25" fillId="0" borderId="0" xfId="50" applyNumberFormat="1" applyFont="1" applyAlignment="1">
      <alignment horizontal="left" vertical="center"/>
      <protection/>
    </xf>
    <xf numFmtId="0" fontId="14" fillId="0" borderId="23" xfId="50" applyFont="1" applyFill="1" applyBorder="1" applyAlignment="1">
      <alignment horizontal="center" vertical="center"/>
      <protection/>
    </xf>
    <xf numFmtId="0" fontId="13" fillId="0" borderId="52" xfId="50" applyFont="1" applyFill="1" applyBorder="1" applyAlignment="1">
      <alignment vertical="center"/>
      <protection/>
    </xf>
    <xf numFmtId="180" fontId="10" fillId="0" borderId="23" xfId="50" applyNumberFormat="1" applyFont="1" applyBorder="1" applyAlignment="1">
      <alignment vertical="center"/>
      <protection/>
    </xf>
    <xf numFmtId="180" fontId="13" fillId="38" borderId="23" xfId="50" applyNumberFormat="1" applyFont="1" applyFill="1" applyBorder="1" applyAlignment="1">
      <alignment vertical="center"/>
      <protection/>
    </xf>
    <xf numFmtId="180" fontId="25" fillId="0" borderId="23" xfId="50" applyNumberFormat="1" applyFont="1" applyBorder="1" applyAlignment="1">
      <alignment vertical="center"/>
      <protection/>
    </xf>
    <xf numFmtId="1" fontId="25" fillId="0" borderId="0" xfId="50" applyNumberFormat="1" applyFont="1" applyBorder="1" applyAlignment="1">
      <alignment horizontal="left" vertical="center"/>
      <protection/>
    </xf>
    <xf numFmtId="0" fontId="14" fillId="0" borderId="25" xfId="50" applyFont="1" applyFill="1" applyBorder="1" applyAlignment="1">
      <alignment horizontal="center" vertical="center"/>
      <protection/>
    </xf>
    <xf numFmtId="0" fontId="13" fillId="0" borderId="32" xfId="50" applyFont="1" applyFill="1" applyBorder="1" applyAlignment="1">
      <alignment vertical="center"/>
      <protection/>
    </xf>
    <xf numFmtId="180" fontId="10" fillId="0" borderId="25" xfId="50" applyNumberFormat="1" applyFont="1" applyBorder="1" applyAlignment="1">
      <alignment vertical="center"/>
      <protection/>
    </xf>
    <xf numFmtId="180" fontId="13" fillId="38" borderId="25" xfId="50" applyNumberFormat="1" applyFont="1" applyFill="1" applyBorder="1" applyAlignment="1">
      <alignment vertical="center"/>
      <protection/>
    </xf>
    <xf numFmtId="180" fontId="25" fillId="0" borderId="25" xfId="50" applyNumberFormat="1" applyFont="1" applyBorder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172" fontId="49" fillId="0" borderId="53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3" fillId="41" borderId="22" xfId="0" applyFont="1" applyFill="1" applyBorder="1" applyAlignment="1">
      <alignment horizontal="center" vertical="top" wrapText="1"/>
    </xf>
    <xf numFmtId="172" fontId="13" fillId="41" borderId="22" xfId="0" applyNumberFormat="1" applyFont="1" applyFill="1" applyBorder="1" applyAlignment="1">
      <alignment horizontal="center" vertical="top" wrapText="1"/>
    </xf>
    <xf numFmtId="173" fontId="13" fillId="41" borderId="22" xfId="0" applyNumberFormat="1" applyFont="1" applyFill="1" applyBorder="1" applyAlignment="1">
      <alignment horizontal="center" vertical="top" wrapText="1"/>
    </xf>
    <xf numFmtId="169" fontId="13" fillId="42" borderId="23" xfId="0" applyNumberFormat="1" applyFont="1" applyFill="1" applyBorder="1" applyAlignment="1">
      <alignment/>
    </xf>
    <xf numFmtId="169" fontId="13" fillId="42" borderId="25" xfId="0" applyNumberFormat="1" applyFont="1" applyFill="1" applyBorder="1" applyAlignment="1">
      <alignment/>
    </xf>
    <xf numFmtId="169" fontId="13" fillId="42" borderId="27" xfId="0" applyNumberFormat="1" applyFont="1" applyFill="1" applyBorder="1" applyAlignment="1">
      <alignment/>
    </xf>
    <xf numFmtId="172" fontId="49" fillId="0" borderId="13" xfId="0" applyNumberFormat="1" applyFont="1" applyBorder="1" applyAlignment="1">
      <alignment/>
    </xf>
    <xf numFmtId="0" fontId="14" fillId="0" borderId="0" xfId="50" applyFont="1" applyAlignment="1">
      <alignment horizontal="left" vertical="center"/>
      <protection/>
    </xf>
    <xf numFmtId="0" fontId="52" fillId="41" borderId="22" xfId="0" applyFont="1" applyFill="1" applyBorder="1" applyAlignment="1">
      <alignment horizontal="center" vertical="top" wrapText="1"/>
    </xf>
    <xf numFmtId="173" fontId="35" fillId="0" borderId="0" xfId="0" applyNumberFormat="1" applyFont="1" applyBorder="1" applyAlignment="1">
      <alignment vertical="center"/>
    </xf>
    <xf numFmtId="173" fontId="7" fillId="41" borderId="22" xfId="0" applyNumberFormat="1" applyFont="1" applyFill="1" applyBorder="1" applyAlignment="1">
      <alignment horizontal="center" vertical="top" wrapText="1"/>
    </xf>
    <xf numFmtId="169" fontId="7" fillId="33" borderId="22" xfId="0" applyNumberFormat="1" applyFont="1" applyFill="1" applyBorder="1" applyAlignment="1">
      <alignment/>
    </xf>
    <xf numFmtId="169" fontId="25" fillId="0" borderId="23" xfId="0" applyNumberFormat="1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169" fontId="25" fillId="0" borderId="27" xfId="0" applyNumberFormat="1" applyFont="1" applyFill="1" applyBorder="1" applyAlignment="1">
      <alignment vertical="center"/>
    </xf>
    <xf numFmtId="173" fontId="5" fillId="0" borderId="0" xfId="0" applyNumberFormat="1" applyFont="1" applyBorder="1" applyAlignment="1">
      <alignment/>
    </xf>
    <xf numFmtId="185" fontId="14" fillId="0" borderId="25" xfId="0" applyNumberFormat="1" applyFont="1" applyBorder="1" applyAlignment="1">
      <alignment/>
    </xf>
    <xf numFmtId="186" fontId="51" fillId="38" borderId="22" xfId="0" applyNumberFormat="1" applyFont="1" applyFill="1" applyBorder="1" applyAlignment="1">
      <alignment horizontal="center" vertical="top" wrapText="1"/>
    </xf>
    <xf numFmtId="186" fontId="51" fillId="0" borderId="44" xfId="0" applyNumberFormat="1" applyFont="1" applyBorder="1" applyAlignment="1">
      <alignment/>
    </xf>
    <xf numFmtId="185" fontId="14" fillId="0" borderId="27" xfId="0" applyNumberFormat="1" applyFont="1" applyBorder="1" applyAlignment="1">
      <alignment/>
    </xf>
    <xf numFmtId="186" fontId="51" fillId="0" borderId="54" xfId="0" applyNumberFormat="1" applyFont="1" applyBorder="1" applyAlignment="1">
      <alignment/>
    </xf>
    <xf numFmtId="185" fontId="14" fillId="0" borderId="55" xfId="0" applyNumberFormat="1" applyFont="1" applyBorder="1" applyAlignment="1">
      <alignment/>
    </xf>
    <xf numFmtId="185" fontId="14" fillId="33" borderId="22" xfId="0" applyNumberFormat="1" applyFont="1" applyFill="1" applyBorder="1" applyAlignment="1">
      <alignment/>
    </xf>
    <xf numFmtId="0" fontId="13" fillId="42" borderId="22" xfId="0" applyFont="1" applyFill="1" applyBorder="1" applyAlignment="1">
      <alignment horizontal="center" vertical="top" wrapText="1"/>
    </xf>
    <xf numFmtId="172" fontId="13" fillId="42" borderId="22" xfId="0" applyNumberFormat="1" applyFont="1" applyFill="1" applyBorder="1" applyAlignment="1">
      <alignment horizontal="center" vertical="top" wrapText="1"/>
    </xf>
    <xf numFmtId="0" fontId="52" fillId="42" borderId="22" xfId="0" applyFont="1" applyFill="1" applyBorder="1" applyAlignment="1">
      <alignment horizontal="center" vertical="top" wrapText="1"/>
    </xf>
    <xf numFmtId="173" fontId="7" fillId="42" borderId="22" xfId="0" applyNumberFormat="1" applyFont="1" applyFill="1" applyBorder="1" applyAlignment="1">
      <alignment horizontal="center" vertical="top" wrapText="1"/>
    </xf>
    <xf numFmtId="173" fontId="13" fillId="42" borderId="22" xfId="0" applyNumberFormat="1" applyFont="1" applyFill="1" applyBorder="1" applyAlignment="1">
      <alignment horizontal="center" vertical="top" wrapText="1"/>
    </xf>
    <xf numFmtId="0" fontId="12" fillId="0" borderId="0" xfId="50" applyFont="1" applyAlignment="1">
      <alignment vertical="center"/>
      <protection/>
    </xf>
    <xf numFmtId="0" fontId="15" fillId="0" borderId="0" xfId="50" applyFont="1" applyAlignment="1">
      <alignment vertical="center"/>
      <protection/>
    </xf>
    <xf numFmtId="0" fontId="15" fillId="0" borderId="0" xfId="48" applyFont="1" applyBorder="1" applyAlignment="1">
      <alignment horizontal="left" vertical="center"/>
      <protection/>
    </xf>
    <xf numFmtId="1" fontId="12" fillId="0" borderId="56" xfId="49" applyNumberFormat="1" applyFont="1" applyFill="1" applyBorder="1" applyAlignment="1">
      <alignment horizontal="center" vertical="center"/>
      <protection/>
    </xf>
    <xf numFmtId="0" fontId="31" fillId="0" borderId="57" xfId="49" applyFont="1" applyFill="1" applyBorder="1" applyAlignment="1">
      <alignment vertical="center"/>
      <protection/>
    </xf>
    <xf numFmtId="0" fontId="1" fillId="0" borderId="56" xfId="49" applyFont="1" applyFill="1" applyBorder="1" applyAlignment="1">
      <alignment vertical="center"/>
      <protection/>
    </xf>
    <xf numFmtId="0" fontId="26" fillId="33" borderId="58" xfId="49" applyFont="1" applyFill="1" applyBorder="1" applyAlignment="1">
      <alignment horizontal="center" vertical="top" wrapText="1"/>
      <protection/>
    </xf>
    <xf numFmtId="180" fontId="38" fillId="39" borderId="21" xfId="49" applyNumberFormat="1" applyFont="1" applyFill="1" applyBorder="1" applyAlignment="1">
      <alignment horizontal="right" vertical="center"/>
      <protection/>
    </xf>
    <xf numFmtId="180" fontId="13" fillId="33" borderId="21" xfId="49" applyNumberFormat="1" applyFont="1" applyFill="1" applyBorder="1" applyAlignment="1">
      <alignment vertical="center"/>
      <protection/>
    </xf>
    <xf numFmtId="180" fontId="18" fillId="33" borderId="21" xfId="49" applyNumberFormat="1" applyFont="1" applyFill="1" applyBorder="1" applyAlignment="1">
      <alignment vertical="center"/>
      <protection/>
    </xf>
    <xf numFmtId="0" fontId="24" fillId="41" borderId="48" xfId="0" applyFont="1" applyFill="1" applyBorder="1" applyAlignment="1">
      <alignment horizontal="center" vertical="top" wrapText="1"/>
    </xf>
    <xf numFmtId="180" fontId="38" fillId="39" borderId="22" xfId="0" applyNumberFormat="1" applyFont="1" applyFill="1" applyBorder="1" applyAlignment="1">
      <alignment horizontal="right" vertical="center"/>
    </xf>
    <xf numFmtId="180" fontId="13" fillId="41" borderId="25" xfId="0" applyNumberFormat="1" applyFont="1" applyFill="1" applyBorder="1" applyAlignment="1">
      <alignment vertical="center"/>
    </xf>
    <xf numFmtId="180" fontId="13" fillId="41" borderId="59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horizontal="left" vertical="center"/>
    </xf>
    <xf numFmtId="169" fontId="30" fillId="0" borderId="60" xfId="0" applyNumberFormat="1" applyFont="1" applyFill="1" applyBorder="1" applyAlignment="1">
      <alignment vertical="center"/>
    </xf>
    <xf numFmtId="169" fontId="30" fillId="0" borderId="61" xfId="0" applyNumberFormat="1" applyFont="1" applyFill="1" applyBorder="1" applyAlignment="1">
      <alignment vertical="center"/>
    </xf>
    <xf numFmtId="169" fontId="28" fillId="0" borderId="62" xfId="0" applyNumberFormat="1" applyFont="1" applyFill="1" applyBorder="1" applyAlignment="1">
      <alignment vertical="center"/>
    </xf>
    <xf numFmtId="169" fontId="30" fillId="0" borderId="45" xfId="0" applyNumberFormat="1" applyFont="1" applyFill="1" applyBorder="1" applyAlignment="1">
      <alignment vertical="center"/>
    </xf>
    <xf numFmtId="169" fontId="30" fillId="0" borderId="63" xfId="0" applyNumberFormat="1" applyFont="1" applyFill="1" applyBorder="1" applyAlignment="1">
      <alignment vertical="center"/>
    </xf>
    <xf numFmtId="179" fontId="30" fillId="0" borderId="46" xfId="0" applyNumberFormat="1" applyFont="1" applyFill="1" applyBorder="1" applyAlignment="1">
      <alignment vertical="center"/>
    </xf>
    <xf numFmtId="0" fontId="16" fillId="43" borderId="32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43" borderId="32" xfId="0" applyFont="1" applyFill="1" applyBorder="1" applyAlignment="1">
      <alignment vertical="center"/>
    </xf>
    <xf numFmtId="0" fontId="3" fillId="0" borderId="59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vertical="center"/>
    </xf>
    <xf numFmtId="0" fontId="1" fillId="0" borderId="64" xfId="0" applyFont="1" applyFill="1" applyBorder="1" applyAlignment="1">
      <alignment vertical="center"/>
    </xf>
    <xf numFmtId="169" fontId="30" fillId="0" borderId="65" xfId="0" applyNumberFormat="1" applyFont="1" applyFill="1" applyBorder="1" applyAlignment="1">
      <alignment vertical="center"/>
    </xf>
    <xf numFmtId="169" fontId="30" fillId="0" borderId="66" xfId="0" applyNumberFormat="1" applyFont="1" applyFill="1" applyBorder="1" applyAlignment="1">
      <alignment vertical="center"/>
    </xf>
    <xf numFmtId="169" fontId="28" fillId="0" borderId="67" xfId="0" applyNumberFormat="1" applyFont="1" applyFill="1" applyBorder="1" applyAlignment="1">
      <alignment vertical="center"/>
    </xf>
    <xf numFmtId="179" fontId="28" fillId="38" borderId="68" xfId="0" applyNumberFormat="1" applyFont="1" applyFill="1" applyBorder="1" applyAlignment="1">
      <alignment vertical="center"/>
    </xf>
    <xf numFmtId="179" fontId="30" fillId="0" borderId="69" xfId="0" applyNumberFormat="1" applyFont="1" applyFill="1" applyBorder="1" applyAlignment="1">
      <alignment vertical="center"/>
    </xf>
    <xf numFmtId="179" fontId="28" fillId="38" borderId="65" xfId="0" applyNumberFormat="1" applyFont="1" applyFill="1" applyBorder="1" applyAlignment="1">
      <alignment vertical="center"/>
    </xf>
    <xf numFmtId="179" fontId="28" fillId="33" borderId="69" xfId="0" applyNumberFormat="1" applyFont="1" applyFill="1" applyBorder="1" applyAlignment="1">
      <alignment vertical="center"/>
    </xf>
    <xf numFmtId="189" fontId="0" fillId="0" borderId="0" xfId="52" applyNumberFormat="1" applyFill="1" applyAlignment="1">
      <alignment vertical="center"/>
    </xf>
    <xf numFmtId="189" fontId="0" fillId="0" borderId="0" xfId="49" applyNumberFormat="1" applyAlignment="1">
      <alignment vertical="center"/>
      <protection/>
    </xf>
    <xf numFmtId="0" fontId="20" fillId="41" borderId="48" xfId="0" applyFont="1" applyFill="1" applyBorder="1" applyAlignment="1">
      <alignment horizontal="center" vertical="top" wrapText="1"/>
    </xf>
    <xf numFmtId="0" fontId="15" fillId="33" borderId="70" xfId="50" applyFont="1" applyFill="1" applyBorder="1" applyAlignment="1">
      <alignment horizontal="center" vertical="top" wrapText="1"/>
      <protection/>
    </xf>
    <xf numFmtId="0" fontId="15" fillId="33" borderId="71" xfId="50" applyFont="1" applyFill="1" applyBorder="1" applyAlignment="1">
      <alignment horizontal="center" vertical="top" wrapText="1"/>
      <protection/>
    </xf>
    <xf numFmtId="0" fontId="15" fillId="33" borderId="72" xfId="50" applyFont="1" applyFill="1" applyBorder="1" applyAlignment="1">
      <alignment horizontal="center" vertical="top" wrapText="1"/>
      <protection/>
    </xf>
    <xf numFmtId="172" fontId="15" fillId="36" borderId="73" xfId="0" applyNumberFormat="1" applyFont="1" applyFill="1" applyBorder="1" applyAlignment="1">
      <alignment horizontal="center" vertical="top" wrapText="1"/>
    </xf>
    <xf numFmtId="172" fontId="15" fillId="36" borderId="74" xfId="0" applyNumberFormat="1" applyFont="1" applyFill="1" applyBorder="1" applyAlignment="1">
      <alignment horizontal="center" vertical="top" wrapText="1"/>
    </xf>
    <xf numFmtId="0" fontId="0" fillId="0" borderId="75" xfId="0" applyBorder="1" applyAlignment="1">
      <alignment wrapText="1"/>
    </xf>
    <xf numFmtId="0" fontId="20" fillId="33" borderId="35" xfId="0" applyFont="1" applyFill="1" applyBorder="1" applyAlignment="1">
      <alignment horizontal="center" wrapText="1"/>
    </xf>
    <xf numFmtId="0" fontId="20" fillId="33" borderId="36" xfId="0" applyFont="1" applyFill="1" applyBorder="1" applyAlignment="1">
      <alignment horizontal="center" wrapText="1"/>
    </xf>
    <xf numFmtId="0" fontId="20" fillId="33" borderId="37" xfId="0" applyFont="1" applyFill="1" applyBorder="1" applyAlignment="1">
      <alignment horizont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2009.04.15 planilha investimento custeio e pessoal IFES1" xfId="48"/>
    <cellStyle name="Normal_2010- Matriz Andifes 2010_NFTe2007_SIMULAÇÕES_30jul09" xfId="49"/>
    <cellStyle name="Normal_NFTE_2008_pingifes_2010_06_08_(10-15_nfte).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9" sqref="L9"/>
    </sheetView>
  </sheetViews>
  <sheetFormatPr defaultColWidth="11.421875" defaultRowHeight="12.75"/>
  <cols>
    <col min="1" max="1" width="2.57421875" style="1" customWidth="1"/>
    <col min="2" max="2" width="6.28125" style="0" customWidth="1"/>
    <col min="3" max="3" width="10.28125" style="0" bestFit="1" customWidth="1"/>
    <col min="4" max="4" width="34.7109375" style="2" bestFit="1" customWidth="1"/>
    <col min="5" max="5" width="12.421875" style="0" bestFit="1" customWidth="1"/>
    <col min="6" max="6" width="9.7109375" style="3" bestFit="1" customWidth="1"/>
    <col min="7" max="8" width="9.421875" style="0" customWidth="1"/>
    <col min="9" max="11" width="13.28125" style="0" customWidth="1"/>
    <col min="12" max="12" width="13.28125" style="208" customWidth="1"/>
    <col min="13" max="13" width="13.28125" style="5" customWidth="1"/>
    <col min="14" max="14" width="8.57421875" style="5" customWidth="1"/>
    <col min="15" max="15" width="6.8515625" style="0" customWidth="1"/>
    <col min="16" max="17" width="6.7109375" style="5" customWidth="1"/>
    <col min="18" max="18" width="13.28125" style="0" customWidth="1"/>
    <col min="19" max="19" width="8.57421875" style="5" customWidth="1"/>
  </cols>
  <sheetData>
    <row r="1" ht="13.5" thickBot="1">
      <c r="B1" t="s">
        <v>0</v>
      </c>
    </row>
    <row r="2" spans="8:13" ht="14.25" thickBot="1" thickTop="1">
      <c r="H2" s="6" t="s">
        <v>1</v>
      </c>
      <c r="I2" s="7"/>
      <c r="J2" s="7"/>
      <c r="K2" s="7"/>
      <c r="L2" s="7"/>
      <c r="M2" s="8"/>
    </row>
    <row r="3" spans="2:13" ht="18.75" thickTop="1">
      <c r="B3" s="9" t="s">
        <v>2</v>
      </c>
      <c r="H3" s="197" t="s">
        <v>216</v>
      </c>
      <c r="I3" s="67"/>
      <c r="J3" s="75" t="s">
        <v>83</v>
      </c>
      <c r="K3" s="70"/>
      <c r="L3" s="70"/>
      <c r="M3" s="71"/>
    </row>
    <row r="4" spans="2:13" ht="15.75">
      <c r="B4" s="10" t="s">
        <v>221</v>
      </c>
      <c r="H4" s="205" t="s">
        <v>217</v>
      </c>
      <c r="I4" s="76"/>
      <c r="J4" s="72" t="s">
        <v>78</v>
      </c>
      <c r="K4" s="12"/>
      <c r="L4" s="12"/>
      <c r="M4" s="13"/>
    </row>
    <row r="5" spans="2:13" ht="12.75">
      <c r="B5" s="78" t="s">
        <v>224</v>
      </c>
      <c r="C5" s="15"/>
      <c r="D5" s="16"/>
      <c r="E5" s="15"/>
      <c r="H5" s="77" t="s">
        <v>80</v>
      </c>
      <c r="I5" s="68"/>
      <c r="J5" s="73" t="s">
        <v>79</v>
      </c>
      <c r="K5" s="12"/>
      <c r="L5" s="12"/>
      <c r="M5" s="13"/>
    </row>
    <row r="6" spans="2:13" ht="13.5" thickBot="1">
      <c r="B6" s="206" t="s">
        <v>223</v>
      </c>
      <c r="C6" s="15"/>
      <c r="D6" s="16"/>
      <c r="E6" s="15"/>
      <c r="H6" s="17" t="s">
        <v>82</v>
      </c>
      <c r="I6" s="69"/>
      <c r="J6" s="74"/>
      <c r="K6" s="18"/>
      <c r="L6" s="18"/>
      <c r="M6" s="19"/>
    </row>
    <row r="7" ht="13.5" thickTop="1">
      <c r="B7" s="20"/>
    </row>
    <row r="8" spans="1:19" s="22" customFormat="1" ht="47.25">
      <c r="A8" s="21"/>
      <c r="B8" s="199" t="s">
        <v>3</v>
      </c>
      <c r="C8" s="199" t="s">
        <v>4</v>
      </c>
      <c r="D8" s="199" t="s">
        <v>5</v>
      </c>
      <c r="E8" s="199" t="s">
        <v>6</v>
      </c>
      <c r="F8" s="200" t="s">
        <v>7</v>
      </c>
      <c r="G8" s="199" t="s">
        <v>8</v>
      </c>
      <c r="H8" s="207" t="s">
        <v>226</v>
      </c>
      <c r="I8" s="199" t="s">
        <v>9</v>
      </c>
      <c r="J8" s="199" t="s">
        <v>10</v>
      </c>
      <c r="K8" s="199" t="s">
        <v>11</v>
      </c>
      <c r="L8" s="209" t="s">
        <v>12</v>
      </c>
      <c r="M8" s="201" t="s">
        <v>13</v>
      </c>
      <c r="N8" s="201" t="s">
        <v>218</v>
      </c>
      <c r="O8" s="201" t="s">
        <v>14</v>
      </c>
      <c r="P8" s="201" t="s">
        <v>15</v>
      </c>
      <c r="Q8" s="201" t="s">
        <v>16</v>
      </c>
      <c r="R8" s="201" t="s">
        <v>17</v>
      </c>
      <c r="S8" s="201" t="s">
        <v>18</v>
      </c>
    </row>
    <row r="9" spans="1:19" s="34" customFormat="1" ht="12.75">
      <c r="A9" s="23"/>
      <c r="B9" s="24">
        <v>26000</v>
      </c>
      <c r="C9" s="25" t="s">
        <v>19</v>
      </c>
      <c r="D9" s="26"/>
      <c r="E9" s="27">
        <v>1051321.392891</v>
      </c>
      <c r="F9" s="28">
        <v>100</v>
      </c>
      <c r="G9" s="29">
        <v>100</v>
      </c>
      <c r="H9" s="29">
        <v>100</v>
      </c>
      <c r="I9" s="30">
        <v>1225088121.6643791</v>
      </c>
      <c r="J9" s="30">
        <v>306272030.4160948</v>
      </c>
      <c r="K9" s="30">
        <v>1531360152.080474</v>
      </c>
      <c r="L9" s="210">
        <v>1455406835.5534463</v>
      </c>
      <c r="M9" s="31">
        <v>75953316.5270276</v>
      </c>
      <c r="N9" s="32">
        <v>0.052186999999999935</v>
      </c>
      <c r="O9" s="33"/>
      <c r="P9" s="221">
        <v>0</v>
      </c>
      <c r="Q9" s="221">
        <v>0</v>
      </c>
      <c r="R9" s="30">
        <v>1531360152.0804737</v>
      </c>
      <c r="S9" s="216">
        <v>0.05218699999999977</v>
      </c>
    </row>
    <row r="10" spans="1:19" s="5" customFormat="1" ht="12.75">
      <c r="A10" s="35">
        <v>1</v>
      </c>
      <c r="B10" s="36">
        <v>26273</v>
      </c>
      <c r="C10" s="37" t="s">
        <v>20</v>
      </c>
      <c r="D10" s="38" t="s">
        <v>148</v>
      </c>
      <c r="E10" s="39">
        <v>10172.697499999998</v>
      </c>
      <c r="F10" s="40">
        <v>0.9676106249513647</v>
      </c>
      <c r="G10" s="40">
        <v>0.8001848901651581</v>
      </c>
      <c r="H10" s="41">
        <v>0.8838977575582614</v>
      </c>
      <c r="I10" s="42">
        <v>11854082.830241635</v>
      </c>
      <c r="J10" s="42">
        <v>2707131.608876018</v>
      </c>
      <c r="K10" s="42">
        <v>14561214.439117653</v>
      </c>
      <c r="L10" s="211">
        <v>13637190.286808876</v>
      </c>
      <c r="M10" s="43">
        <v>924024.152308777</v>
      </c>
      <c r="N10" s="44">
        <v>0.06775766362977106</v>
      </c>
      <c r="O10" s="45" t="s">
        <v>22</v>
      </c>
      <c r="P10" s="220">
        <v>0</v>
      </c>
      <c r="Q10" s="220">
        <v>0</v>
      </c>
      <c r="R10" s="202">
        <v>14561214.439117653</v>
      </c>
      <c r="S10" s="217">
        <v>0.06775766362977106</v>
      </c>
    </row>
    <row r="11" spans="1:19" s="5" customFormat="1" ht="12.75">
      <c r="A11" s="35">
        <v>2</v>
      </c>
      <c r="B11" s="46">
        <v>26352</v>
      </c>
      <c r="C11" s="47" t="s">
        <v>227</v>
      </c>
      <c r="D11" s="48" t="s">
        <v>228</v>
      </c>
      <c r="E11" s="49">
        <v>4015.335</v>
      </c>
      <c r="F11" s="50">
        <v>0.3819322071396588</v>
      </c>
      <c r="G11" s="50">
        <v>0.20688875550814756</v>
      </c>
      <c r="H11" s="41">
        <v>0.2944104813239032</v>
      </c>
      <c r="I11" s="42">
        <v>4679006.102478552</v>
      </c>
      <c r="J11" s="42">
        <v>901696.9589085159</v>
      </c>
      <c r="K11" s="42">
        <v>5580703.061387068</v>
      </c>
      <c r="L11" s="212">
        <v>5500000</v>
      </c>
      <c r="M11" s="51">
        <v>80703.06138706766</v>
      </c>
      <c r="N11" s="52">
        <v>0.014673283888557756</v>
      </c>
      <c r="O11" s="53" t="s">
        <v>22</v>
      </c>
      <c r="P11" s="215">
        <v>0</v>
      </c>
      <c r="Q11" s="215">
        <v>0</v>
      </c>
      <c r="R11" s="203">
        <v>5580703.061387068</v>
      </c>
      <c r="S11" s="217">
        <v>0.014673283888557756</v>
      </c>
    </row>
    <row r="12" spans="1:19" s="5" customFormat="1" ht="12.75">
      <c r="A12" s="35">
        <v>3</v>
      </c>
      <c r="B12" s="46">
        <v>26275</v>
      </c>
      <c r="C12" s="47" t="s">
        <v>23</v>
      </c>
      <c r="D12" s="48" t="s">
        <v>150</v>
      </c>
      <c r="E12" s="49">
        <v>7440.103450000001</v>
      </c>
      <c r="F12" s="50">
        <v>0.7076906738804833</v>
      </c>
      <c r="G12" s="50">
        <v>0.2003782525973883</v>
      </c>
      <c r="H12" s="41">
        <v>0.4540344632389358</v>
      </c>
      <c r="I12" s="42">
        <v>8669834.3838364</v>
      </c>
      <c r="J12" s="42">
        <v>1390580.569350706</v>
      </c>
      <c r="K12" s="42">
        <v>10060414.953187106</v>
      </c>
      <c r="L12" s="212">
        <v>8887042.810287274</v>
      </c>
      <c r="M12" s="51">
        <v>1173372.1428998318</v>
      </c>
      <c r="N12" s="52">
        <v>0.13203178694509995</v>
      </c>
      <c r="O12" s="53" t="s">
        <v>22</v>
      </c>
      <c r="P12" s="215">
        <v>0</v>
      </c>
      <c r="Q12" s="215">
        <v>0</v>
      </c>
      <c r="R12" s="203">
        <v>10060414.953187106</v>
      </c>
      <c r="S12" s="217">
        <v>0.13203178694509995</v>
      </c>
    </row>
    <row r="13" spans="1:19" s="5" customFormat="1" ht="12.75">
      <c r="A13" s="35">
        <v>4</v>
      </c>
      <c r="B13" s="46">
        <v>26231</v>
      </c>
      <c r="C13" s="47" t="s">
        <v>24</v>
      </c>
      <c r="D13" s="48" t="s">
        <v>112</v>
      </c>
      <c r="E13" s="49">
        <v>23020.759425</v>
      </c>
      <c r="F13" s="50">
        <v>2.1896976110888264</v>
      </c>
      <c r="G13" s="50">
        <v>0.9462792459048959</v>
      </c>
      <c r="H13" s="41">
        <v>1.5679884284968613</v>
      </c>
      <c r="I13" s="42">
        <v>26825725.333817888</v>
      </c>
      <c r="J13" s="42">
        <v>4802309.9966467535</v>
      </c>
      <c r="K13" s="42">
        <v>31628035.330464642</v>
      </c>
      <c r="L13" s="212">
        <v>30651711.060708605</v>
      </c>
      <c r="M13" s="51">
        <v>976324.2697560377</v>
      </c>
      <c r="N13" s="52">
        <v>0.03185219473791644</v>
      </c>
      <c r="O13" s="53" t="s">
        <v>22</v>
      </c>
      <c r="P13" s="215">
        <v>0</v>
      </c>
      <c r="Q13" s="215">
        <v>0</v>
      </c>
      <c r="R13" s="203">
        <v>31628035.330464642</v>
      </c>
      <c r="S13" s="217">
        <v>0.03185219473791644</v>
      </c>
    </row>
    <row r="14" spans="1:19" s="5" customFormat="1" ht="12.75">
      <c r="A14" s="35">
        <v>5</v>
      </c>
      <c r="B14" s="46">
        <v>26270</v>
      </c>
      <c r="C14" s="47" t="s">
        <v>25</v>
      </c>
      <c r="D14" s="48" t="s">
        <v>145</v>
      </c>
      <c r="E14" s="49">
        <v>26362.07044999998</v>
      </c>
      <c r="F14" s="50">
        <v>2.5075177417923213</v>
      </c>
      <c r="G14" s="50">
        <v>1.3885146136651798</v>
      </c>
      <c r="H14" s="41">
        <v>1.9480161777287506</v>
      </c>
      <c r="I14" s="42">
        <v>30719302.003324606</v>
      </c>
      <c r="J14" s="42">
        <v>5966228.700363846</v>
      </c>
      <c r="K14" s="42">
        <v>36685530.70368845</v>
      </c>
      <c r="L14" s="212">
        <v>27810466.072501622</v>
      </c>
      <c r="M14" s="51">
        <v>8875064.631186828</v>
      </c>
      <c r="N14" s="52">
        <v>0.31912678514806686</v>
      </c>
      <c r="O14" s="53" t="s">
        <v>22</v>
      </c>
      <c r="P14" s="215">
        <v>0</v>
      </c>
      <c r="Q14" s="215">
        <v>0</v>
      </c>
      <c r="R14" s="203">
        <v>36685530.70368845</v>
      </c>
      <c r="S14" s="217">
        <v>0.31912678514806686</v>
      </c>
    </row>
    <row r="15" spans="1:19" s="5" customFormat="1" ht="12.75">
      <c r="A15" s="35">
        <v>6</v>
      </c>
      <c r="B15" s="46">
        <v>26232</v>
      </c>
      <c r="C15" s="47" t="s">
        <v>26</v>
      </c>
      <c r="D15" s="48" t="s">
        <v>113</v>
      </c>
      <c r="E15" s="49">
        <v>34726.907199999994</v>
      </c>
      <c r="F15" s="50">
        <v>3.303167559874856</v>
      </c>
      <c r="G15" s="50">
        <v>3.8359238489540886</v>
      </c>
      <c r="H15" s="41">
        <v>3.5695457044144723</v>
      </c>
      <c r="I15" s="42">
        <v>40466713.41469798</v>
      </c>
      <c r="J15" s="42">
        <v>10932520.105540698</v>
      </c>
      <c r="K15" s="42">
        <v>51399233.52023868</v>
      </c>
      <c r="L15" s="212">
        <v>47646947.093868285</v>
      </c>
      <c r="M15" s="51">
        <v>3752286.426370397</v>
      </c>
      <c r="N15" s="52">
        <v>0.07875187509869402</v>
      </c>
      <c r="O15" s="53" t="s">
        <v>22</v>
      </c>
      <c r="P15" s="215">
        <v>0</v>
      </c>
      <c r="Q15" s="215">
        <v>0</v>
      </c>
      <c r="R15" s="203">
        <v>51399233.52023868</v>
      </c>
      <c r="S15" s="217">
        <v>0.07875187509869402</v>
      </c>
    </row>
    <row r="16" spans="1:19" s="5" customFormat="1" ht="12.75">
      <c r="A16" s="35">
        <v>7</v>
      </c>
      <c r="B16" s="46">
        <v>26233</v>
      </c>
      <c r="C16" s="47" t="s">
        <v>27</v>
      </c>
      <c r="D16" s="48" t="s">
        <v>114</v>
      </c>
      <c r="E16" s="49">
        <v>32025.131799999992</v>
      </c>
      <c r="F16" s="50">
        <v>3.046179029224827</v>
      </c>
      <c r="G16" s="50">
        <v>2.853059796008107</v>
      </c>
      <c r="H16" s="41">
        <v>2.949619412616467</v>
      </c>
      <c r="I16" s="42">
        <v>37318377.45166466</v>
      </c>
      <c r="J16" s="42">
        <v>9033859.264567742</v>
      </c>
      <c r="K16" s="42">
        <v>46352236.7162324</v>
      </c>
      <c r="L16" s="212">
        <v>46376963.630350806</v>
      </c>
      <c r="M16" s="51">
        <v>-24726.914118409157</v>
      </c>
      <c r="N16" s="52">
        <v>-0.0005331723377902848</v>
      </c>
      <c r="O16" s="53" t="s">
        <v>22</v>
      </c>
      <c r="P16" s="215">
        <v>0</v>
      </c>
      <c r="Q16" s="215">
        <v>0</v>
      </c>
      <c r="R16" s="203">
        <v>46352236.7162324</v>
      </c>
      <c r="S16" s="217">
        <v>-0.0005331723377902848</v>
      </c>
    </row>
    <row r="17" spans="1:19" s="5" customFormat="1" ht="12.75">
      <c r="A17" s="35">
        <v>8</v>
      </c>
      <c r="B17" s="46">
        <v>26252</v>
      </c>
      <c r="C17" s="47" t="s">
        <v>29</v>
      </c>
      <c r="D17" s="48" t="s">
        <v>133</v>
      </c>
      <c r="E17" s="49">
        <v>17980.338965000003</v>
      </c>
      <c r="F17" s="50">
        <v>1.7102609236892212</v>
      </c>
      <c r="G17" s="50">
        <v>1.1791272131226975</v>
      </c>
      <c r="H17" s="41">
        <v>1.4446940684059593</v>
      </c>
      <c r="I17" s="42">
        <v>20952203.42558414</v>
      </c>
      <c r="J17" s="42">
        <v>4424693.856607817</v>
      </c>
      <c r="K17" s="42">
        <v>25376897.28219196</v>
      </c>
      <c r="L17" s="212">
        <v>22648983.53078182</v>
      </c>
      <c r="M17" s="51">
        <v>2727913.751410138</v>
      </c>
      <c r="N17" s="52">
        <v>0.12044309837139844</v>
      </c>
      <c r="O17" s="53" t="s">
        <v>22</v>
      </c>
      <c r="P17" s="215">
        <v>0</v>
      </c>
      <c r="Q17" s="215">
        <v>0</v>
      </c>
      <c r="R17" s="203">
        <v>25376897.28219196</v>
      </c>
      <c r="S17" s="217">
        <v>0.12044309837139844</v>
      </c>
    </row>
    <row r="18" spans="1:19" s="5" customFormat="1" ht="12.75">
      <c r="A18" s="35">
        <v>9</v>
      </c>
      <c r="B18" s="46">
        <v>26284</v>
      </c>
      <c r="C18" s="47" t="s">
        <v>30</v>
      </c>
      <c r="D18" s="48" t="s">
        <v>158</v>
      </c>
      <c r="E18" s="49">
        <v>4277.22</v>
      </c>
      <c r="F18" s="50">
        <v>0.4068422871371607</v>
      </c>
      <c r="G18" s="50">
        <v>0.9237494035241289</v>
      </c>
      <c r="H18" s="41">
        <v>0.6652958453306448</v>
      </c>
      <c r="I18" s="42">
        <v>4984176.533625042</v>
      </c>
      <c r="J18" s="42">
        <v>2037615.0937680872</v>
      </c>
      <c r="K18" s="42">
        <v>7021791.627393129</v>
      </c>
      <c r="L18" s="212">
        <v>5842393.486826477</v>
      </c>
      <c r="M18" s="51">
        <v>1179398.1405666526</v>
      </c>
      <c r="N18" s="52">
        <v>0.2018690016730264</v>
      </c>
      <c r="O18" s="53" t="s">
        <v>22</v>
      </c>
      <c r="P18" s="215">
        <v>0</v>
      </c>
      <c r="Q18" s="215">
        <v>0</v>
      </c>
      <c r="R18" s="203">
        <v>7021791.627393129</v>
      </c>
      <c r="S18" s="217">
        <v>0.2018690016730264</v>
      </c>
    </row>
    <row r="19" spans="1:19" s="5" customFormat="1" ht="12.75">
      <c r="A19" s="35">
        <v>10</v>
      </c>
      <c r="B19" s="46">
        <v>26264</v>
      </c>
      <c r="C19" s="47" t="s">
        <v>31</v>
      </c>
      <c r="D19" s="48" t="s">
        <v>142</v>
      </c>
      <c r="E19" s="49">
        <v>5130.222499999999</v>
      </c>
      <c r="F19" s="50">
        <v>0.48797851301137707</v>
      </c>
      <c r="G19" s="50">
        <v>0.2297692777066703</v>
      </c>
      <c r="H19" s="41">
        <v>0.3588738953590237</v>
      </c>
      <c r="I19" s="42">
        <v>5978166.799176847</v>
      </c>
      <c r="J19" s="42">
        <v>1099130.3659494133</v>
      </c>
      <c r="K19" s="42">
        <v>7077297.16512626</v>
      </c>
      <c r="L19" s="212">
        <v>4198806.134697397</v>
      </c>
      <c r="M19" s="51">
        <v>2878491.030428863</v>
      </c>
      <c r="N19" s="52">
        <v>0.6855498772953738</v>
      </c>
      <c r="O19" s="53" t="s">
        <v>22</v>
      </c>
      <c r="P19" s="215">
        <v>0</v>
      </c>
      <c r="Q19" s="215">
        <v>0</v>
      </c>
      <c r="R19" s="203">
        <v>7077297.16512626</v>
      </c>
      <c r="S19" s="217">
        <v>0.6855498772953738</v>
      </c>
    </row>
    <row r="20" spans="1:19" s="5" customFormat="1" ht="12.75">
      <c r="A20" s="35">
        <v>11</v>
      </c>
      <c r="B20" s="46">
        <v>26234</v>
      </c>
      <c r="C20" s="47" t="s">
        <v>32</v>
      </c>
      <c r="D20" s="48" t="s">
        <v>115</v>
      </c>
      <c r="E20" s="49">
        <v>25257.19307</v>
      </c>
      <c r="F20" s="50">
        <v>2.4024235824352376</v>
      </c>
      <c r="G20" s="50">
        <v>1.3221694691761907</v>
      </c>
      <c r="H20" s="41">
        <v>1.8622965258057143</v>
      </c>
      <c r="I20" s="42">
        <v>29431805.940477937</v>
      </c>
      <c r="J20" s="42">
        <v>5703693.381953553</v>
      </c>
      <c r="K20" s="42">
        <v>35135499.32243149</v>
      </c>
      <c r="L20" s="212">
        <v>31259247.652737148</v>
      </c>
      <c r="M20" s="51">
        <v>3876251.6696943417</v>
      </c>
      <c r="N20" s="52">
        <v>0.12400335775051599</v>
      </c>
      <c r="O20" s="53" t="s">
        <v>22</v>
      </c>
      <c r="P20" s="215">
        <v>0</v>
      </c>
      <c r="Q20" s="215">
        <v>0</v>
      </c>
      <c r="R20" s="203">
        <v>35135499.32243149</v>
      </c>
      <c r="S20" s="217">
        <v>0.12400335775051599</v>
      </c>
    </row>
    <row r="21" spans="1:19" s="5" customFormat="1" ht="12.75">
      <c r="A21" s="35">
        <v>12</v>
      </c>
      <c r="B21" s="46">
        <v>26236</v>
      </c>
      <c r="C21" s="47" t="s">
        <v>33</v>
      </c>
      <c r="D21" s="48" t="s">
        <v>117</v>
      </c>
      <c r="E21" s="49">
        <v>40366.35028249999</v>
      </c>
      <c r="F21" s="50">
        <v>3.839582315689179</v>
      </c>
      <c r="G21" s="50">
        <v>3.542137908997123</v>
      </c>
      <c r="H21" s="41">
        <v>3.690860112343151</v>
      </c>
      <c r="I21" s="42">
        <v>47038266.871034235</v>
      </c>
      <c r="J21" s="42">
        <v>11304072.205891125</v>
      </c>
      <c r="K21" s="42">
        <v>58342339.07692536</v>
      </c>
      <c r="L21" s="212">
        <v>56520051.189165436</v>
      </c>
      <c r="M21" s="51">
        <v>1822287.887759924</v>
      </c>
      <c r="N21" s="52">
        <v>0.032241440858943274</v>
      </c>
      <c r="O21" s="53" t="s">
        <v>22</v>
      </c>
      <c r="P21" s="215">
        <v>0</v>
      </c>
      <c r="Q21" s="215">
        <v>0</v>
      </c>
      <c r="R21" s="203">
        <v>58342339.07692536</v>
      </c>
      <c r="S21" s="217">
        <v>0.032241440858943274</v>
      </c>
    </row>
    <row r="22" spans="1:19" s="5" customFormat="1" ht="12.75">
      <c r="A22" s="35">
        <v>13</v>
      </c>
      <c r="B22" s="46">
        <v>26235</v>
      </c>
      <c r="C22" s="47" t="s">
        <v>34</v>
      </c>
      <c r="D22" s="48" t="s">
        <v>116</v>
      </c>
      <c r="E22" s="49">
        <v>30039.201090000006</v>
      </c>
      <c r="F22" s="50">
        <v>2.8572804941594523</v>
      </c>
      <c r="G22" s="50">
        <v>2.433452030643375</v>
      </c>
      <c r="H22" s="41">
        <v>2.6453662624014136</v>
      </c>
      <c r="I22" s="42">
        <v>35004203.936580725</v>
      </c>
      <c r="J22" s="42">
        <v>8102016.9637991665</v>
      </c>
      <c r="K22" s="42">
        <v>43106220.90037989</v>
      </c>
      <c r="L22" s="212">
        <v>41922967.049634665</v>
      </c>
      <c r="M22" s="51">
        <v>1183253.8507452235</v>
      </c>
      <c r="N22" s="52">
        <v>0.028224477750926145</v>
      </c>
      <c r="O22" s="53" t="s">
        <v>22</v>
      </c>
      <c r="P22" s="215">
        <v>0</v>
      </c>
      <c r="Q22" s="215">
        <v>0</v>
      </c>
      <c r="R22" s="203">
        <v>43106220.90037989</v>
      </c>
      <c r="S22" s="217">
        <v>0.028224477750926145</v>
      </c>
    </row>
    <row r="23" spans="1:19" s="5" customFormat="1" ht="12.75">
      <c r="A23" s="35">
        <v>14</v>
      </c>
      <c r="B23" s="46">
        <v>26350</v>
      </c>
      <c r="C23" s="47" t="s">
        <v>35</v>
      </c>
      <c r="D23" s="48" t="s">
        <v>161</v>
      </c>
      <c r="E23" s="49">
        <v>5993.148250000001</v>
      </c>
      <c r="F23" s="50">
        <v>0.5700586224655437</v>
      </c>
      <c r="G23" s="50">
        <v>0.22284519041594372</v>
      </c>
      <c r="H23" s="41">
        <v>0.39645190644074374</v>
      </c>
      <c r="I23" s="42">
        <v>6983720.4703489635</v>
      </c>
      <c r="J23" s="42">
        <v>1214221.3034793823</v>
      </c>
      <c r="K23" s="42">
        <v>8197941.773828346</v>
      </c>
      <c r="L23" s="212">
        <v>8185028.023772171</v>
      </c>
      <c r="M23" s="51">
        <v>12913.750056175515</v>
      </c>
      <c r="N23" s="52">
        <v>0.0015777282641756985</v>
      </c>
      <c r="O23" s="53" t="s">
        <v>22</v>
      </c>
      <c r="P23" s="215">
        <v>0</v>
      </c>
      <c r="Q23" s="215">
        <v>0</v>
      </c>
      <c r="R23" s="203">
        <v>8197941.773828346</v>
      </c>
      <c r="S23" s="217">
        <v>0.0015777282641756985</v>
      </c>
    </row>
    <row r="24" spans="1:19" s="5" customFormat="1" ht="12.75">
      <c r="A24" s="35">
        <v>15</v>
      </c>
      <c r="B24" s="46">
        <v>26237</v>
      </c>
      <c r="C24" s="47" t="s">
        <v>36</v>
      </c>
      <c r="D24" s="48" t="s">
        <v>118</v>
      </c>
      <c r="E24" s="49">
        <v>18784.206649999993</v>
      </c>
      <c r="F24" s="50">
        <v>1.786723524986571</v>
      </c>
      <c r="G24" s="50">
        <v>1.290764557824675</v>
      </c>
      <c r="H24" s="41">
        <v>1.5387440414056228</v>
      </c>
      <c r="I24" s="42">
        <v>21888937.671593565</v>
      </c>
      <c r="J24" s="42">
        <v>4712742.618519675</v>
      </c>
      <c r="K24" s="42">
        <v>26601680.29011324</v>
      </c>
      <c r="L24" s="212">
        <v>29014797.750082515</v>
      </c>
      <c r="M24" s="51">
        <v>-2413117.4599692747</v>
      </c>
      <c r="N24" s="52">
        <v>-0.08316850872973644</v>
      </c>
      <c r="O24" s="53" t="s">
        <v>22</v>
      </c>
      <c r="P24" s="215">
        <v>0</v>
      </c>
      <c r="Q24" s="215">
        <v>0</v>
      </c>
      <c r="R24" s="203">
        <v>26601680.29011324</v>
      </c>
      <c r="S24" s="217">
        <v>-0.08316850872973644</v>
      </c>
    </row>
    <row r="25" spans="1:19" s="5" customFormat="1" ht="12.75">
      <c r="A25" s="35">
        <v>16</v>
      </c>
      <c r="B25" s="46">
        <v>26263</v>
      </c>
      <c r="C25" s="47" t="s">
        <v>37</v>
      </c>
      <c r="D25" s="48" t="s">
        <v>141</v>
      </c>
      <c r="E25" s="49">
        <v>8921.4375</v>
      </c>
      <c r="F25" s="50">
        <v>0.8485927862142312</v>
      </c>
      <c r="G25" s="50">
        <v>1.6217932610914265</v>
      </c>
      <c r="H25" s="41">
        <v>1.2351930236528288</v>
      </c>
      <c r="I25" s="42">
        <v>10396009.425211346</v>
      </c>
      <c r="J25" s="42">
        <v>3783050.7530994727</v>
      </c>
      <c r="K25" s="42">
        <v>14179060.178310819</v>
      </c>
      <c r="L25" s="212">
        <v>12201224.816387873</v>
      </c>
      <c r="M25" s="51">
        <v>1977835.3619229458</v>
      </c>
      <c r="N25" s="52">
        <v>0.16210137848344938</v>
      </c>
      <c r="O25" s="53" t="s">
        <v>22</v>
      </c>
      <c r="P25" s="215">
        <v>0</v>
      </c>
      <c r="Q25" s="215">
        <v>0</v>
      </c>
      <c r="R25" s="203">
        <v>14179060.178310819</v>
      </c>
      <c r="S25" s="217">
        <v>0.16210137848344938</v>
      </c>
    </row>
    <row r="26" spans="1:19" s="5" customFormat="1" ht="12.75">
      <c r="A26" s="35">
        <v>17</v>
      </c>
      <c r="B26" s="46">
        <v>26272</v>
      </c>
      <c r="C26" s="47" t="s">
        <v>38</v>
      </c>
      <c r="D26" s="48" t="s">
        <v>147</v>
      </c>
      <c r="E26" s="49">
        <v>17189.929825000003</v>
      </c>
      <c r="F26" s="50">
        <v>1.635078477546232</v>
      </c>
      <c r="G26" s="50">
        <v>0.7886493261404086</v>
      </c>
      <c r="H26" s="41">
        <v>1.2118639018433202</v>
      </c>
      <c r="I26" s="42">
        <v>20031152.20830966</v>
      </c>
      <c r="J26" s="42">
        <v>3711600.1780552464</v>
      </c>
      <c r="K26" s="42">
        <v>23742752.386364907</v>
      </c>
      <c r="L26" s="212">
        <v>22529404.131164048</v>
      </c>
      <c r="M26" s="51">
        <v>1213348.2552008592</v>
      </c>
      <c r="N26" s="52">
        <v>0.053856207121007776</v>
      </c>
      <c r="O26" s="53" t="s">
        <v>22</v>
      </c>
      <c r="P26" s="215">
        <v>0</v>
      </c>
      <c r="Q26" s="215">
        <v>0</v>
      </c>
      <c r="R26" s="203">
        <v>23742752.386364907</v>
      </c>
      <c r="S26" s="217">
        <v>0.053856207121007776</v>
      </c>
    </row>
    <row r="27" spans="1:19" s="5" customFormat="1" ht="12.75">
      <c r="A27" s="35">
        <v>18</v>
      </c>
      <c r="B27" s="46">
        <v>26238</v>
      </c>
      <c r="C27" s="47" t="s">
        <v>39</v>
      </c>
      <c r="D27" s="48" t="s">
        <v>119</v>
      </c>
      <c r="E27" s="49">
        <v>51714.735900000014</v>
      </c>
      <c r="F27" s="50">
        <v>4.919022503460248</v>
      </c>
      <c r="G27" s="50">
        <v>7.91865286554928</v>
      </c>
      <c r="H27" s="41">
        <v>6.418837684504764</v>
      </c>
      <c r="I27" s="42">
        <v>60262360.39188927</v>
      </c>
      <c r="J27" s="42">
        <v>19659104.505446184</v>
      </c>
      <c r="K27" s="42">
        <v>79921464.89733545</v>
      </c>
      <c r="L27" s="212">
        <v>79404552.52571307</v>
      </c>
      <c r="M27" s="51">
        <v>516912.3716223836</v>
      </c>
      <c r="N27" s="52">
        <v>0.006509858127529844</v>
      </c>
      <c r="O27" s="53" t="s">
        <v>22</v>
      </c>
      <c r="P27" s="215">
        <v>0</v>
      </c>
      <c r="Q27" s="215">
        <v>0</v>
      </c>
      <c r="R27" s="203">
        <v>79921464.89733545</v>
      </c>
      <c r="S27" s="217">
        <v>0.006509858127529844</v>
      </c>
    </row>
    <row r="28" spans="1:19" s="5" customFormat="1" ht="12.75">
      <c r="A28" s="35">
        <v>19</v>
      </c>
      <c r="B28" s="46">
        <v>26283</v>
      </c>
      <c r="C28" s="47" t="s">
        <v>40</v>
      </c>
      <c r="D28" s="48" t="s">
        <v>157</v>
      </c>
      <c r="E28" s="49">
        <v>19607.709455</v>
      </c>
      <c r="F28" s="50">
        <v>1.8650537873181952</v>
      </c>
      <c r="G28" s="50">
        <v>1.083121935271331</v>
      </c>
      <c r="H28" s="41">
        <v>1.474087861294763</v>
      </c>
      <c r="I28" s="42">
        <v>22848552.411086842</v>
      </c>
      <c r="J28" s="42">
        <v>4514718.822904658</v>
      </c>
      <c r="K28" s="42">
        <v>27363271.2339915</v>
      </c>
      <c r="L28" s="212">
        <v>29322029.407898907</v>
      </c>
      <c r="M28" s="51">
        <v>-1958758.1739074066</v>
      </c>
      <c r="N28" s="52">
        <v>-0.06680158957141442</v>
      </c>
      <c r="O28" s="53" t="s">
        <v>22</v>
      </c>
      <c r="P28" s="215">
        <v>0</v>
      </c>
      <c r="Q28" s="215">
        <v>0</v>
      </c>
      <c r="R28" s="203">
        <v>27363271.2339915</v>
      </c>
      <c r="S28" s="217">
        <v>-0.06680158957141442</v>
      </c>
    </row>
    <row r="29" spans="1:19" s="5" customFormat="1" ht="12.75">
      <c r="A29" s="35">
        <v>20</v>
      </c>
      <c r="B29" s="46">
        <v>26276</v>
      </c>
      <c r="C29" s="47" t="s">
        <v>41</v>
      </c>
      <c r="D29" s="48" t="s">
        <v>151</v>
      </c>
      <c r="E29" s="49">
        <v>23319.453050000004</v>
      </c>
      <c r="F29" s="50">
        <v>2.218108868295211</v>
      </c>
      <c r="G29" s="50">
        <v>1.127798914564578</v>
      </c>
      <c r="H29" s="41">
        <v>1.6729538914298945</v>
      </c>
      <c r="I29" s="42">
        <v>27173788.271068815</v>
      </c>
      <c r="J29" s="42">
        <v>5123789.851207408</v>
      </c>
      <c r="K29" s="42">
        <v>32297578.122276224</v>
      </c>
      <c r="L29" s="212">
        <v>27478059.60772043</v>
      </c>
      <c r="M29" s="51">
        <v>4819518.514555793</v>
      </c>
      <c r="N29" s="52">
        <v>0.1753951546564688</v>
      </c>
      <c r="O29" s="53" t="s">
        <v>22</v>
      </c>
      <c r="P29" s="215">
        <v>0</v>
      </c>
      <c r="Q29" s="215">
        <v>0</v>
      </c>
      <c r="R29" s="203">
        <v>32297578.122276224</v>
      </c>
      <c r="S29" s="217">
        <v>0.1753951546564688</v>
      </c>
    </row>
    <row r="30" spans="1:19" s="5" customFormat="1" ht="12.75">
      <c r="A30" s="35">
        <v>21</v>
      </c>
      <c r="B30" s="46">
        <v>26277</v>
      </c>
      <c r="C30" s="47" t="s">
        <v>42</v>
      </c>
      <c r="D30" s="48" t="s">
        <v>152</v>
      </c>
      <c r="E30" s="49">
        <v>10753.163795000002</v>
      </c>
      <c r="F30" s="50">
        <v>1.0228236453393353</v>
      </c>
      <c r="G30" s="50">
        <v>0.606029087158668</v>
      </c>
      <c r="H30" s="41">
        <v>0.8144263662490017</v>
      </c>
      <c r="I30" s="42">
        <v>12530490.984626794</v>
      </c>
      <c r="J30" s="42">
        <v>2494360.1681548376</v>
      </c>
      <c r="K30" s="42">
        <v>15024851.152781632</v>
      </c>
      <c r="L30" s="212">
        <v>12630953.137126263</v>
      </c>
      <c r="M30" s="51">
        <v>2393898.0156553686</v>
      </c>
      <c r="N30" s="52">
        <v>0.18952631600056885</v>
      </c>
      <c r="O30" s="53" t="s">
        <v>22</v>
      </c>
      <c r="P30" s="215">
        <v>0</v>
      </c>
      <c r="Q30" s="215">
        <v>0</v>
      </c>
      <c r="R30" s="203">
        <v>15024851.152781632</v>
      </c>
      <c r="S30" s="217">
        <v>0.18952631600056885</v>
      </c>
    </row>
    <row r="31" spans="1:19" s="5" customFormat="1" ht="12.75">
      <c r="A31" s="35">
        <v>22</v>
      </c>
      <c r="B31" s="46">
        <v>26239</v>
      </c>
      <c r="C31" s="47" t="s">
        <v>43</v>
      </c>
      <c r="D31" s="48" t="s">
        <v>120</v>
      </c>
      <c r="E31" s="49">
        <v>43073.804674999985</v>
      </c>
      <c r="F31" s="50">
        <v>4.097111022972006</v>
      </c>
      <c r="G31" s="50">
        <v>1.5745190080745257</v>
      </c>
      <c r="H31" s="41">
        <v>2.8358150155232655</v>
      </c>
      <c r="I31" s="42">
        <v>50193220.47383197</v>
      </c>
      <c r="J31" s="42">
        <v>8685308.226887599</v>
      </c>
      <c r="K31" s="42">
        <v>58878528.700719565</v>
      </c>
      <c r="L31" s="212">
        <v>60676975.96782589</v>
      </c>
      <c r="M31" s="51">
        <v>-1798447.2671063244</v>
      </c>
      <c r="N31" s="52">
        <v>-0.029639698393340422</v>
      </c>
      <c r="O31" s="53" t="s">
        <v>22</v>
      </c>
      <c r="P31" s="215">
        <v>0</v>
      </c>
      <c r="Q31" s="215">
        <v>0</v>
      </c>
      <c r="R31" s="203">
        <v>58878528.700719565</v>
      </c>
      <c r="S31" s="217">
        <v>-0.029639698393340422</v>
      </c>
    </row>
    <row r="32" spans="1:19" s="5" customFormat="1" ht="12.75">
      <c r="A32" s="35">
        <v>23</v>
      </c>
      <c r="B32" s="46">
        <v>26240</v>
      </c>
      <c r="C32" s="47" t="s">
        <v>44</v>
      </c>
      <c r="D32" s="48" t="s">
        <v>121</v>
      </c>
      <c r="E32" s="49">
        <v>27473.544589999998</v>
      </c>
      <c r="F32" s="50">
        <v>2.6132393743507154</v>
      </c>
      <c r="G32" s="50">
        <v>2.714119200541803</v>
      </c>
      <c r="H32" s="41">
        <v>2.663679287446259</v>
      </c>
      <c r="I32" s="42">
        <v>32014485.16582715</v>
      </c>
      <c r="J32" s="42">
        <v>8158104.637434623</v>
      </c>
      <c r="K32" s="42">
        <v>40172589.80326177</v>
      </c>
      <c r="L32" s="212">
        <v>37645187.68182011</v>
      </c>
      <c r="M32" s="51">
        <v>2527402.1214416623</v>
      </c>
      <c r="N32" s="52">
        <v>0.06713745573015735</v>
      </c>
      <c r="O32" s="53" t="s">
        <v>22</v>
      </c>
      <c r="P32" s="215">
        <v>0</v>
      </c>
      <c r="Q32" s="215">
        <v>0</v>
      </c>
      <c r="R32" s="203">
        <v>40172589.80326177</v>
      </c>
      <c r="S32" s="217">
        <v>0.06713745573015735</v>
      </c>
    </row>
    <row r="33" spans="1:19" s="5" customFormat="1" ht="12.75">
      <c r="A33" s="35">
        <v>24</v>
      </c>
      <c r="B33" s="46">
        <v>26242</v>
      </c>
      <c r="C33" s="47" t="s">
        <v>45</v>
      </c>
      <c r="D33" s="48" t="s">
        <v>123</v>
      </c>
      <c r="E33" s="49">
        <v>35772.689000000006</v>
      </c>
      <c r="F33" s="50">
        <v>3.4026406427086644</v>
      </c>
      <c r="G33" s="50">
        <v>5.197889083122373</v>
      </c>
      <c r="H33" s="41">
        <v>4.300264862915519</v>
      </c>
      <c r="I33" s="42">
        <v>41685346.33674833</v>
      </c>
      <c r="J33" s="42">
        <v>13170508.508921254</v>
      </c>
      <c r="K33" s="42">
        <v>54855854.84566958</v>
      </c>
      <c r="L33" s="212">
        <v>50217134.30503445</v>
      </c>
      <c r="M33" s="51">
        <v>4638720.540635131</v>
      </c>
      <c r="N33" s="52">
        <v>0.09237326272857595</v>
      </c>
      <c r="O33" s="53" t="s">
        <v>22</v>
      </c>
      <c r="P33" s="215">
        <v>0</v>
      </c>
      <c r="Q33" s="215">
        <v>0</v>
      </c>
      <c r="R33" s="203">
        <v>54855854.84566958</v>
      </c>
      <c r="S33" s="217">
        <v>0.09237326272857595</v>
      </c>
    </row>
    <row r="34" spans="1:19" s="5" customFormat="1" ht="12.75">
      <c r="A34" s="35">
        <v>25</v>
      </c>
      <c r="B34" s="46">
        <v>26278</v>
      </c>
      <c r="C34" s="47" t="s">
        <v>46</v>
      </c>
      <c r="D34" s="48" t="s">
        <v>153</v>
      </c>
      <c r="E34" s="49">
        <v>17976.102099999996</v>
      </c>
      <c r="F34" s="50">
        <v>1.7098579199047785</v>
      </c>
      <c r="G34" s="50">
        <v>1.4561842186058065</v>
      </c>
      <c r="H34" s="41">
        <v>1.5830210692552926</v>
      </c>
      <c r="I34" s="42">
        <v>20947266.274091076</v>
      </c>
      <c r="J34" s="42">
        <v>4848350.770722759</v>
      </c>
      <c r="K34" s="42">
        <v>25795617.044813834</v>
      </c>
      <c r="L34" s="212">
        <v>23103783.91358963</v>
      </c>
      <c r="M34" s="51">
        <v>2691833.131224204</v>
      </c>
      <c r="N34" s="52">
        <v>0.11651048768859328</v>
      </c>
      <c r="O34" s="53" t="s">
        <v>22</v>
      </c>
      <c r="P34" s="215">
        <v>0</v>
      </c>
      <c r="Q34" s="215">
        <v>0</v>
      </c>
      <c r="R34" s="203">
        <v>25795617.044813834</v>
      </c>
      <c r="S34" s="217">
        <v>0.11651048768859328</v>
      </c>
    </row>
    <row r="35" spans="1:19" s="5" customFormat="1" ht="12.75">
      <c r="A35" s="35">
        <v>26</v>
      </c>
      <c r="B35" s="46">
        <v>26279</v>
      </c>
      <c r="C35" s="47" t="s">
        <v>47</v>
      </c>
      <c r="D35" s="48" t="s">
        <v>154</v>
      </c>
      <c r="E35" s="49">
        <v>24469.71119</v>
      </c>
      <c r="F35" s="50">
        <v>2.3275195725553925</v>
      </c>
      <c r="G35" s="50">
        <v>0.7537982663996633</v>
      </c>
      <c r="H35" s="41">
        <v>1.540658919477528</v>
      </c>
      <c r="I35" s="42">
        <v>28514165.812789645</v>
      </c>
      <c r="J35" s="42">
        <v>4718607.354470491</v>
      </c>
      <c r="K35" s="42">
        <v>33232773.167260136</v>
      </c>
      <c r="L35" s="212">
        <v>26901922.06997806</v>
      </c>
      <c r="M35" s="51">
        <v>6330851.097282078</v>
      </c>
      <c r="N35" s="52">
        <v>0.23533080947948942</v>
      </c>
      <c r="O35" s="53" t="s">
        <v>22</v>
      </c>
      <c r="P35" s="215">
        <v>0</v>
      </c>
      <c r="Q35" s="215">
        <v>0</v>
      </c>
      <c r="R35" s="203">
        <v>33232773.167260136</v>
      </c>
      <c r="S35" s="217">
        <v>0.23533080947948942</v>
      </c>
    </row>
    <row r="36" spans="1:19" s="5" customFormat="1" ht="12.75">
      <c r="A36" s="35">
        <v>27</v>
      </c>
      <c r="B36" s="46">
        <v>26241</v>
      </c>
      <c r="C36" s="47" t="s">
        <v>48</v>
      </c>
      <c r="D36" s="48" t="s">
        <v>122</v>
      </c>
      <c r="E36" s="49">
        <v>39846.94009999999</v>
      </c>
      <c r="F36" s="50">
        <v>3.7901768545226666</v>
      </c>
      <c r="G36" s="50">
        <v>4.530656895734573</v>
      </c>
      <c r="H36" s="41">
        <v>4.16041687512862</v>
      </c>
      <c r="I36" s="42">
        <v>46433006.43482979</v>
      </c>
      <c r="J36" s="42">
        <v>12742193.237230267</v>
      </c>
      <c r="K36" s="42">
        <v>59175199.67206006</v>
      </c>
      <c r="L36" s="212">
        <v>56644160.90506236</v>
      </c>
      <c r="M36" s="51">
        <v>2531038.766997695</v>
      </c>
      <c r="N36" s="52">
        <v>0.04468313638257977</v>
      </c>
      <c r="O36" s="53" t="s">
        <v>22</v>
      </c>
      <c r="P36" s="215">
        <v>0</v>
      </c>
      <c r="Q36" s="215">
        <v>0</v>
      </c>
      <c r="R36" s="203">
        <v>59175199.67206006</v>
      </c>
      <c r="S36" s="217">
        <v>0.04468313638257977</v>
      </c>
    </row>
    <row r="37" spans="1:19" s="5" customFormat="1" ht="12.75">
      <c r="A37" s="35">
        <v>28</v>
      </c>
      <c r="B37" s="46">
        <v>26253</v>
      </c>
      <c r="C37" s="47" t="s">
        <v>49</v>
      </c>
      <c r="D37" s="48" t="s">
        <v>134</v>
      </c>
      <c r="E37" s="49">
        <v>5198.132</v>
      </c>
      <c r="F37" s="50">
        <v>0.4944379554291955</v>
      </c>
      <c r="G37" s="50">
        <v>0.16839298422317514</v>
      </c>
      <c r="H37" s="41">
        <v>0.3314154698261853</v>
      </c>
      <c r="I37" s="42">
        <v>6057300.660963291</v>
      </c>
      <c r="J37" s="42">
        <v>1015032.8885496977</v>
      </c>
      <c r="K37" s="42">
        <v>7072333.549512989</v>
      </c>
      <c r="L37" s="212">
        <v>6898103.780968616</v>
      </c>
      <c r="M37" s="51">
        <v>174229.7685443731</v>
      </c>
      <c r="N37" s="52">
        <v>0.025257632253237593</v>
      </c>
      <c r="O37" s="53" t="s">
        <v>22</v>
      </c>
      <c r="P37" s="215">
        <v>0</v>
      </c>
      <c r="Q37" s="215">
        <v>0</v>
      </c>
      <c r="R37" s="203">
        <v>7072333.549512989</v>
      </c>
      <c r="S37" s="217">
        <v>0.025257632253237593</v>
      </c>
    </row>
    <row r="38" spans="1:19" s="5" customFormat="1" ht="12.75">
      <c r="A38" s="35">
        <v>29</v>
      </c>
      <c r="B38" s="46">
        <v>26351</v>
      </c>
      <c r="C38" s="47" t="s">
        <v>50</v>
      </c>
      <c r="D38" s="48" t="s">
        <v>163</v>
      </c>
      <c r="E38" s="49">
        <v>3772.072</v>
      </c>
      <c r="F38" s="50">
        <v>0.3587934218314803</v>
      </c>
      <c r="G38" s="50">
        <v>0.13709804901791106</v>
      </c>
      <c r="H38" s="41">
        <v>0.24794573542469567</v>
      </c>
      <c r="I38" s="42">
        <v>4395535.592170634</v>
      </c>
      <c r="J38" s="42">
        <v>759388.4382153339</v>
      </c>
      <c r="K38" s="42">
        <v>5154924.030385968</v>
      </c>
      <c r="L38" s="212">
        <v>2045728.900902125</v>
      </c>
      <c r="M38" s="51">
        <v>3109195.129483843</v>
      </c>
      <c r="N38" s="52">
        <v>1.5198470961195059</v>
      </c>
      <c r="O38" s="53" t="s">
        <v>22</v>
      </c>
      <c r="P38" s="215">
        <v>0</v>
      </c>
      <c r="Q38" s="215">
        <v>0</v>
      </c>
      <c r="R38" s="203">
        <v>5154924.030385968</v>
      </c>
      <c r="S38" s="217">
        <v>1.5198470961195059</v>
      </c>
    </row>
    <row r="39" spans="1:19" s="5" customFormat="1" ht="12.75">
      <c r="A39" s="35">
        <v>30</v>
      </c>
      <c r="B39" s="46">
        <v>26244</v>
      </c>
      <c r="C39" s="47" t="s">
        <v>51</v>
      </c>
      <c r="D39" s="48" t="s">
        <v>125</v>
      </c>
      <c r="E39" s="49">
        <v>39611.39205</v>
      </c>
      <c r="F39" s="50">
        <v>3.7677719028501566</v>
      </c>
      <c r="G39" s="50">
        <v>4.59224093804581</v>
      </c>
      <c r="H39" s="41">
        <v>4.180006420447984</v>
      </c>
      <c r="I39" s="42">
        <v>46158526.03322522</v>
      </c>
      <c r="J39" s="42">
        <v>12802190.535429163</v>
      </c>
      <c r="K39" s="42">
        <v>58960716.56865439</v>
      </c>
      <c r="L39" s="212">
        <v>59125907.03088356</v>
      </c>
      <c r="M39" s="51">
        <v>-165190.4622291699</v>
      </c>
      <c r="N39" s="52">
        <v>-0.0027938761623206064</v>
      </c>
      <c r="O39" s="53" t="s">
        <v>22</v>
      </c>
      <c r="P39" s="215">
        <v>0</v>
      </c>
      <c r="Q39" s="215">
        <v>0</v>
      </c>
      <c r="R39" s="203">
        <v>58960716.56865439</v>
      </c>
      <c r="S39" s="217">
        <v>-0.0027938761623206064</v>
      </c>
    </row>
    <row r="40" spans="1:19" s="5" customFormat="1" ht="12.75">
      <c r="A40" s="35">
        <v>31</v>
      </c>
      <c r="B40" s="46">
        <v>26245</v>
      </c>
      <c r="C40" s="47" t="s">
        <v>52</v>
      </c>
      <c r="D40" s="48" t="s">
        <v>126</v>
      </c>
      <c r="E40" s="49">
        <v>53780.29580000001</v>
      </c>
      <c r="F40" s="50">
        <v>5.115495239006888</v>
      </c>
      <c r="G40" s="50">
        <v>10.268519425686767</v>
      </c>
      <c r="H40" s="41">
        <v>7.692007332346828</v>
      </c>
      <c r="I40" s="42">
        <v>62669324.537380226</v>
      </c>
      <c r="J40" s="42">
        <v>23558467.03653352</v>
      </c>
      <c r="K40" s="42">
        <v>86227791.57391375</v>
      </c>
      <c r="L40" s="212">
        <v>82171584.02466115</v>
      </c>
      <c r="M40" s="51">
        <v>4056207.5492525995</v>
      </c>
      <c r="N40" s="52">
        <v>0.049362654954238916</v>
      </c>
      <c r="O40" s="53" t="s">
        <v>22</v>
      </c>
      <c r="P40" s="215">
        <v>0</v>
      </c>
      <c r="Q40" s="215">
        <v>0</v>
      </c>
      <c r="R40" s="203">
        <v>86227791.57391375</v>
      </c>
      <c r="S40" s="217">
        <v>0.049362654954238916</v>
      </c>
    </row>
    <row r="41" spans="1:19" s="5" customFormat="1" ht="12.75">
      <c r="A41" s="35">
        <v>32</v>
      </c>
      <c r="B41" s="46">
        <v>26243</v>
      </c>
      <c r="C41" s="47" t="s">
        <v>53</v>
      </c>
      <c r="D41" s="48" t="s">
        <v>124</v>
      </c>
      <c r="E41" s="49">
        <v>29764.686702500007</v>
      </c>
      <c r="F41" s="50">
        <v>2.8311691271354142</v>
      </c>
      <c r="G41" s="50">
        <v>3.080747672833168</v>
      </c>
      <c r="H41" s="41">
        <v>2.955958399984291</v>
      </c>
      <c r="I41" s="42">
        <v>34684316.68076504</v>
      </c>
      <c r="J41" s="42">
        <v>9053273.809886996</v>
      </c>
      <c r="K41" s="42">
        <v>43737590.49065204</v>
      </c>
      <c r="L41" s="212">
        <v>43240471.2137184</v>
      </c>
      <c r="M41" s="51">
        <v>497119.27693364024</v>
      </c>
      <c r="N41" s="52">
        <v>0.011496620249039401</v>
      </c>
      <c r="O41" s="53" t="s">
        <v>22</v>
      </c>
      <c r="P41" s="215">
        <v>0</v>
      </c>
      <c r="Q41" s="215">
        <v>0</v>
      </c>
      <c r="R41" s="203">
        <v>43737590.49065204</v>
      </c>
      <c r="S41" s="217">
        <v>0.011496620249039401</v>
      </c>
    </row>
    <row r="42" spans="1:19" s="5" customFormat="1" ht="12.75">
      <c r="A42" s="35">
        <v>33</v>
      </c>
      <c r="B42" s="46">
        <v>26248</v>
      </c>
      <c r="C42" s="47" t="s">
        <v>54</v>
      </c>
      <c r="D42" s="48" t="s">
        <v>129</v>
      </c>
      <c r="E42" s="49">
        <v>15031.96145</v>
      </c>
      <c r="F42" s="50">
        <v>1.429815996482676</v>
      </c>
      <c r="G42" s="50">
        <v>1.0490467223235047</v>
      </c>
      <c r="H42" s="41">
        <v>1.2394313594030903</v>
      </c>
      <c r="I42" s="42">
        <v>17516505.934566442</v>
      </c>
      <c r="J42" s="42">
        <v>3796031.5900576496</v>
      </c>
      <c r="K42" s="42">
        <v>21312537.52462409</v>
      </c>
      <c r="L42" s="212">
        <v>22907603.238491148</v>
      </c>
      <c r="M42" s="51">
        <v>-1595065.713867057</v>
      </c>
      <c r="N42" s="52">
        <v>-0.06963040599493633</v>
      </c>
      <c r="O42" s="53" t="s">
        <v>22</v>
      </c>
      <c r="P42" s="215">
        <v>0</v>
      </c>
      <c r="Q42" s="215">
        <v>0</v>
      </c>
      <c r="R42" s="203">
        <v>21312537.52462409</v>
      </c>
      <c r="S42" s="217">
        <v>-0.06963040599493633</v>
      </c>
    </row>
    <row r="43" spans="1:19" s="5" customFormat="1" ht="12.75">
      <c r="A43" s="35">
        <v>34</v>
      </c>
      <c r="B43" s="46">
        <v>26250</v>
      </c>
      <c r="C43" s="47" t="s">
        <v>55</v>
      </c>
      <c r="D43" s="48" t="s">
        <v>131</v>
      </c>
      <c r="E43" s="49">
        <v>4093.0660000000007</v>
      </c>
      <c r="F43" s="50">
        <v>0.38932585484107674</v>
      </c>
      <c r="G43" s="50">
        <v>0</v>
      </c>
      <c r="H43" s="41">
        <v>0.19466292742053837</v>
      </c>
      <c r="I43" s="42">
        <v>4769584.802226334</v>
      </c>
      <c r="J43" s="42">
        <v>596198.1002782917</v>
      </c>
      <c r="K43" s="42">
        <v>5365782.902504626</v>
      </c>
      <c r="L43" s="212">
        <v>5590145.619851619</v>
      </c>
      <c r="M43" s="51">
        <v>-224362.71734699327</v>
      </c>
      <c r="N43" s="52">
        <v>-0.04013539764514195</v>
      </c>
      <c r="O43" s="53" t="s">
        <v>22</v>
      </c>
      <c r="P43" s="215">
        <v>0</v>
      </c>
      <c r="Q43" s="215">
        <v>0</v>
      </c>
      <c r="R43" s="203">
        <v>5365782.902504626</v>
      </c>
      <c r="S43" s="217">
        <v>-0.04013539764514195</v>
      </c>
    </row>
    <row r="44" spans="1:19" s="5" customFormat="1" ht="12.75">
      <c r="A44" s="35">
        <v>35</v>
      </c>
      <c r="B44" s="46">
        <v>26249</v>
      </c>
      <c r="C44" s="47" t="s">
        <v>56</v>
      </c>
      <c r="D44" s="48" t="s">
        <v>130</v>
      </c>
      <c r="E44" s="49">
        <v>15523.61855</v>
      </c>
      <c r="F44" s="50">
        <v>1.4765816290784328</v>
      </c>
      <c r="G44" s="50">
        <v>1.0789136457647484</v>
      </c>
      <c r="H44" s="41">
        <v>1.2777476374215906</v>
      </c>
      <c r="I44" s="42">
        <v>18089426.144518264</v>
      </c>
      <c r="J44" s="42">
        <v>3913383.632724786</v>
      </c>
      <c r="K44" s="42">
        <v>22002809.777243048</v>
      </c>
      <c r="L44" s="212">
        <v>19821398.18172789</v>
      </c>
      <c r="M44" s="51">
        <v>2181411.595515158</v>
      </c>
      <c r="N44" s="52">
        <v>0.11005336634254516</v>
      </c>
      <c r="O44" s="53" t="s">
        <v>22</v>
      </c>
      <c r="P44" s="215">
        <v>0</v>
      </c>
      <c r="Q44" s="215">
        <v>0</v>
      </c>
      <c r="R44" s="203">
        <v>22002809.777243048</v>
      </c>
      <c r="S44" s="217">
        <v>0.11005336634254516</v>
      </c>
    </row>
    <row r="45" spans="1:19" s="5" customFormat="1" ht="12.75">
      <c r="A45" s="35">
        <v>36</v>
      </c>
      <c r="B45" s="46">
        <v>26281</v>
      </c>
      <c r="C45" s="47" t="s">
        <v>57</v>
      </c>
      <c r="D45" s="48" t="s">
        <v>155</v>
      </c>
      <c r="E45" s="49">
        <v>21347.419200000004</v>
      </c>
      <c r="F45" s="50">
        <v>2.030532180202033</v>
      </c>
      <c r="G45" s="50">
        <v>0.8177526146979648</v>
      </c>
      <c r="H45" s="41">
        <v>1.424142397449999</v>
      </c>
      <c r="I45" s="42">
        <v>24875808.54622785</v>
      </c>
      <c r="J45" s="42">
        <v>4361749.836686563</v>
      </c>
      <c r="K45" s="42">
        <v>29237558.382914413</v>
      </c>
      <c r="L45" s="212">
        <v>25170195.068945732</v>
      </c>
      <c r="M45" s="51">
        <v>4067363.313968681</v>
      </c>
      <c r="N45" s="52">
        <v>0.161594429555569</v>
      </c>
      <c r="O45" s="53" t="s">
        <v>22</v>
      </c>
      <c r="P45" s="215">
        <v>0</v>
      </c>
      <c r="Q45" s="215">
        <v>0</v>
      </c>
      <c r="R45" s="203">
        <v>29237558.382914413</v>
      </c>
      <c r="S45" s="217">
        <v>0.161594429555569</v>
      </c>
    </row>
    <row r="46" spans="1:19" s="5" customFormat="1" ht="12.75">
      <c r="A46" s="35">
        <v>37</v>
      </c>
      <c r="B46" s="46">
        <v>26246</v>
      </c>
      <c r="C46" s="47" t="s">
        <v>58</v>
      </c>
      <c r="D46" s="48" t="s">
        <v>127</v>
      </c>
      <c r="E46" s="49">
        <v>33171.19565000001</v>
      </c>
      <c r="F46" s="50">
        <v>3.155190779366093</v>
      </c>
      <c r="G46" s="50">
        <v>5.247080994836875</v>
      </c>
      <c r="H46" s="41">
        <v>4.201135887101484</v>
      </c>
      <c r="I46" s="42">
        <v>38653867.453863755</v>
      </c>
      <c r="J46" s="42">
        <v>12866904.181964928</v>
      </c>
      <c r="K46" s="42">
        <v>51520771.63582868</v>
      </c>
      <c r="L46" s="212">
        <v>52305797.40703145</v>
      </c>
      <c r="M46" s="51">
        <v>-785025.7712027654</v>
      </c>
      <c r="N46" s="52">
        <v>-0.015008389320477785</v>
      </c>
      <c r="O46" s="53" t="s">
        <v>22</v>
      </c>
      <c r="P46" s="215">
        <v>0</v>
      </c>
      <c r="Q46" s="215">
        <v>0</v>
      </c>
      <c r="R46" s="203">
        <v>51520771.63582868</v>
      </c>
      <c r="S46" s="217">
        <v>-0.015008389320477785</v>
      </c>
    </row>
    <row r="47" spans="1:19" s="5" customFormat="1" ht="12.75">
      <c r="A47" s="35">
        <v>38</v>
      </c>
      <c r="B47" s="46">
        <v>26280</v>
      </c>
      <c r="C47" s="47" t="s">
        <v>59</v>
      </c>
      <c r="D47" s="48" t="s">
        <v>60</v>
      </c>
      <c r="E47" s="49">
        <v>14168.964099999997</v>
      </c>
      <c r="F47" s="50">
        <v>1.347729076551667</v>
      </c>
      <c r="G47" s="50">
        <v>2.3589206136601986</v>
      </c>
      <c r="H47" s="41">
        <v>1.8533248451059328</v>
      </c>
      <c r="I47" s="42">
        <v>16510868.8290515</v>
      </c>
      <c r="J47" s="42">
        <v>5676215.6333118845</v>
      </c>
      <c r="K47" s="42">
        <v>22187084.462363385</v>
      </c>
      <c r="L47" s="212">
        <v>20712467.668889377</v>
      </c>
      <c r="M47" s="51">
        <v>1474616.7934740074</v>
      </c>
      <c r="N47" s="52">
        <v>0.07119464551724647</v>
      </c>
      <c r="O47" s="53" t="s">
        <v>22</v>
      </c>
      <c r="P47" s="215">
        <v>0</v>
      </c>
      <c r="Q47" s="215">
        <v>0</v>
      </c>
      <c r="R47" s="203">
        <v>22187084.462363385</v>
      </c>
      <c r="S47" s="217">
        <v>0.07119464551724647</v>
      </c>
    </row>
    <row r="48" spans="1:19" s="5" customFormat="1" ht="12.75">
      <c r="A48" s="35">
        <v>39</v>
      </c>
      <c r="B48" s="46">
        <v>26285</v>
      </c>
      <c r="C48" s="47" t="s">
        <v>61</v>
      </c>
      <c r="D48" s="48" t="s">
        <v>159</v>
      </c>
      <c r="E48" s="49">
        <v>5215.7506</v>
      </c>
      <c r="F48" s="50">
        <v>0.4961138083243365</v>
      </c>
      <c r="G48" s="50">
        <v>0.0963321286831113</v>
      </c>
      <c r="H48" s="41">
        <v>0.29622296850372387</v>
      </c>
      <c r="I48" s="42">
        <v>6077831.335718232</v>
      </c>
      <c r="J48" s="42">
        <v>907248.100195184</v>
      </c>
      <c r="K48" s="42">
        <v>6985079.435913417</v>
      </c>
      <c r="L48" s="212">
        <v>6322865.036348796</v>
      </c>
      <c r="M48" s="51">
        <v>662214.3995646201</v>
      </c>
      <c r="N48" s="52">
        <v>0.10473328083988688</v>
      </c>
      <c r="O48" s="53" t="s">
        <v>22</v>
      </c>
      <c r="P48" s="215">
        <v>0</v>
      </c>
      <c r="Q48" s="215">
        <v>0</v>
      </c>
      <c r="R48" s="203">
        <v>6985079.435913417</v>
      </c>
      <c r="S48" s="217">
        <v>0.10473328083988688</v>
      </c>
    </row>
    <row r="49" spans="1:19" s="5" customFormat="1" ht="12.75">
      <c r="A49" s="35">
        <v>40</v>
      </c>
      <c r="B49" s="46">
        <v>26247</v>
      </c>
      <c r="C49" s="47" t="s">
        <v>62</v>
      </c>
      <c r="D49" s="48" t="s">
        <v>128</v>
      </c>
      <c r="E49" s="49">
        <v>24991.425300000003</v>
      </c>
      <c r="F49" s="50">
        <v>2.3771441796001853</v>
      </c>
      <c r="G49" s="50">
        <v>2.4156622307376945</v>
      </c>
      <c r="H49" s="41">
        <v>2.39640320516894</v>
      </c>
      <c r="I49" s="42">
        <v>29122110.979118023</v>
      </c>
      <c r="J49" s="42">
        <v>7339512.753427286</v>
      </c>
      <c r="K49" s="42">
        <v>36461623.73254531</v>
      </c>
      <c r="L49" s="212">
        <v>37570492.441819884</v>
      </c>
      <c r="M49" s="51">
        <v>-1108868.709274575</v>
      </c>
      <c r="N49" s="52">
        <v>-0.029514351215697357</v>
      </c>
      <c r="O49" s="53" t="s">
        <v>22</v>
      </c>
      <c r="P49" s="215">
        <v>0</v>
      </c>
      <c r="Q49" s="215">
        <v>0</v>
      </c>
      <c r="R49" s="203">
        <v>36461623.73254531</v>
      </c>
      <c r="S49" s="217">
        <v>-0.029514351215697357</v>
      </c>
    </row>
    <row r="50" spans="1:19" s="5" customFormat="1" ht="12.75">
      <c r="A50" s="35">
        <v>41</v>
      </c>
      <c r="B50" s="46">
        <v>26251</v>
      </c>
      <c r="C50" s="47" t="s">
        <v>63</v>
      </c>
      <c r="D50" s="48" t="s">
        <v>132</v>
      </c>
      <c r="E50" s="49">
        <v>11541.005260000002</v>
      </c>
      <c r="F50" s="50">
        <v>1.0977618583660422</v>
      </c>
      <c r="G50" s="50">
        <v>0.1620807276992783</v>
      </c>
      <c r="H50" s="41">
        <v>0.6299212930326603</v>
      </c>
      <c r="I50" s="42">
        <v>13448550.13100453</v>
      </c>
      <c r="J50" s="42">
        <v>1929272.7341944468</v>
      </c>
      <c r="K50" s="42">
        <v>15377822.865198975</v>
      </c>
      <c r="L50" s="212">
        <v>11346305.1189724</v>
      </c>
      <c r="M50" s="51">
        <v>4031517.746226575</v>
      </c>
      <c r="N50" s="52">
        <v>0.35531547089152293</v>
      </c>
      <c r="O50" s="53" t="s">
        <v>22</v>
      </c>
      <c r="P50" s="215">
        <v>0</v>
      </c>
      <c r="Q50" s="215">
        <v>0</v>
      </c>
      <c r="R50" s="203">
        <v>15377822.865198975</v>
      </c>
      <c r="S50" s="217">
        <v>0.35531547089152293</v>
      </c>
    </row>
    <row r="51" spans="1:19" s="5" customFormat="1" ht="12.75">
      <c r="A51" s="35">
        <v>42</v>
      </c>
      <c r="B51" s="46">
        <v>26254</v>
      </c>
      <c r="C51" s="47" t="s">
        <v>64</v>
      </c>
      <c r="D51" s="48" t="s">
        <v>135</v>
      </c>
      <c r="E51" s="49">
        <v>4237.885</v>
      </c>
      <c r="F51" s="50">
        <v>0.4031008052015717</v>
      </c>
      <c r="G51" s="50">
        <v>0.5870489487017487</v>
      </c>
      <c r="H51" s="41">
        <v>0.4950748769516602</v>
      </c>
      <c r="I51" s="42">
        <v>4938340.082857923</v>
      </c>
      <c r="J51" s="42">
        <v>1516275.8777198324</v>
      </c>
      <c r="K51" s="42">
        <v>6454615.960577755</v>
      </c>
      <c r="L51" s="212">
        <v>5681328.814521095</v>
      </c>
      <c r="M51" s="51">
        <v>773287.1460566605</v>
      </c>
      <c r="N51" s="52">
        <v>0.13611026069819976</v>
      </c>
      <c r="O51" s="53" t="s">
        <v>22</v>
      </c>
      <c r="P51" s="215">
        <v>0</v>
      </c>
      <c r="Q51" s="215">
        <v>0</v>
      </c>
      <c r="R51" s="203">
        <v>6454615.960577755</v>
      </c>
      <c r="S51" s="217">
        <v>0.13611026069819976</v>
      </c>
    </row>
    <row r="52" spans="1:19" s="5" customFormat="1" ht="12.75">
      <c r="A52" s="35">
        <v>43</v>
      </c>
      <c r="B52" s="46">
        <v>26274</v>
      </c>
      <c r="C52" s="47" t="s">
        <v>65</v>
      </c>
      <c r="D52" s="48" t="s">
        <v>149</v>
      </c>
      <c r="E52" s="49">
        <v>24506.7879</v>
      </c>
      <c r="F52" s="50">
        <v>2.3310462495783</v>
      </c>
      <c r="G52" s="50">
        <v>2.1590155414819496</v>
      </c>
      <c r="H52" s="41">
        <v>2.2450308955301246</v>
      </c>
      <c r="I52" s="42">
        <v>28557370.714086752</v>
      </c>
      <c r="J52" s="42">
        <v>6875901.707208748</v>
      </c>
      <c r="K52" s="42">
        <v>35433272.4212955</v>
      </c>
      <c r="L52" s="212">
        <v>37791708.4745798</v>
      </c>
      <c r="M52" s="51">
        <v>-2358436.0532843024</v>
      </c>
      <c r="N52" s="52">
        <v>-0.06240617713461353</v>
      </c>
      <c r="O52" s="53" t="s">
        <v>22</v>
      </c>
      <c r="P52" s="215">
        <v>0</v>
      </c>
      <c r="Q52" s="215">
        <v>0</v>
      </c>
      <c r="R52" s="203">
        <v>35433272.4212955</v>
      </c>
      <c r="S52" s="217">
        <v>-0.06240617713461353</v>
      </c>
    </row>
    <row r="53" spans="1:19" s="5" customFormat="1" ht="12.75">
      <c r="A53" s="35">
        <v>44</v>
      </c>
      <c r="B53" s="46">
        <v>26282</v>
      </c>
      <c r="C53" s="47" t="s">
        <v>66</v>
      </c>
      <c r="D53" s="48" t="s">
        <v>156</v>
      </c>
      <c r="E53" s="49">
        <v>19573.9616</v>
      </c>
      <c r="F53" s="50">
        <v>1.8618437456289265</v>
      </c>
      <c r="G53" s="50">
        <v>2.7098424932397274</v>
      </c>
      <c r="H53" s="41">
        <v>2.285843119434327</v>
      </c>
      <c r="I53" s="42">
        <v>22809226.571651135</v>
      </c>
      <c r="J53" s="42">
        <v>7000898.134018112</v>
      </c>
      <c r="K53" s="42">
        <v>29810124.705669247</v>
      </c>
      <c r="L53" s="212">
        <v>26634445.622557275</v>
      </c>
      <c r="M53" s="51">
        <v>3175679.0831119716</v>
      </c>
      <c r="N53" s="52">
        <v>0.11923203238825522</v>
      </c>
      <c r="O53" s="53" t="s">
        <v>22</v>
      </c>
      <c r="P53" s="215">
        <v>0</v>
      </c>
      <c r="Q53" s="215">
        <v>0</v>
      </c>
      <c r="R53" s="203">
        <v>29810124.705669247</v>
      </c>
      <c r="S53" s="217">
        <v>0.11923203238825522</v>
      </c>
    </row>
    <row r="54" spans="1:19" s="5" customFormat="1" ht="12.75">
      <c r="A54" s="35">
        <v>45</v>
      </c>
      <c r="B54" s="46">
        <v>26255</v>
      </c>
      <c r="C54" s="47" t="s">
        <v>67</v>
      </c>
      <c r="D54" s="48" t="s">
        <v>136</v>
      </c>
      <c r="E54" s="49">
        <v>6768.670150000001</v>
      </c>
      <c r="F54" s="50">
        <v>0.6438250182836116</v>
      </c>
      <c r="G54" s="50">
        <v>0.03782162656614828</v>
      </c>
      <c r="H54" s="41">
        <v>0.34082332242487995</v>
      </c>
      <c r="I54" s="42">
        <v>7887423.823296043</v>
      </c>
      <c r="J54" s="42">
        <v>1043846.5097222731</v>
      </c>
      <c r="K54" s="42">
        <v>8931270.333018316</v>
      </c>
      <c r="L54" s="212">
        <v>5848094.55730577</v>
      </c>
      <c r="M54" s="51">
        <v>3083175.775712546</v>
      </c>
      <c r="N54" s="52">
        <v>0.5272103153429468</v>
      </c>
      <c r="O54" s="53" t="s">
        <v>22</v>
      </c>
      <c r="P54" s="215">
        <v>0</v>
      </c>
      <c r="Q54" s="215">
        <v>0</v>
      </c>
      <c r="R54" s="203">
        <v>8931270.333018316</v>
      </c>
      <c r="S54" s="217">
        <v>0.5272103153429468</v>
      </c>
    </row>
    <row r="55" spans="1:19" s="5" customFormat="1" ht="12.75">
      <c r="A55" s="35">
        <v>46</v>
      </c>
      <c r="B55" s="46">
        <v>26271</v>
      </c>
      <c r="C55" s="47" t="s">
        <v>229</v>
      </c>
      <c r="D55" s="48" t="s">
        <v>146</v>
      </c>
      <c r="E55" s="49">
        <v>34127.15105</v>
      </c>
      <c r="F55" s="50">
        <v>3.246119719504107</v>
      </c>
      <c r="G55" s="50">
        <v>5.690236099128968</v>
      </c>
      <c r="H55" s="41">
        <v>4.4681779093165375</v>
      </c>
      <c r="I55" s="42">
        <v>39767827.09864988</v>
      </c>
      <c r="J55" s="42">
        <v>13684779.205467174</v>
      </c>
      <c r="K55" s="42">
        <v>53452606.304117054</v>
      </c>
      <c r="L55" s="212">
        <v>51220162.23475629</v>
      </c>
      <c r="M55" s="51">
        <v>2232444.069360763</v>
      </c>
      <c r="N55" s="52">
        <v>0.04358525963133129</v>
      </c>
      <c r="O55" s="53" t="s">
        <v>22</v>
      </c>
      <c r="P55" s="215">
        <v>0</v>
      </c>
      <c r="Q55" s="215">
        <v>0</v>
      </c>
      <c r="R55" s="203">
        <v>53452606.304117054</v>
      </c>
      <c r="S55" s="217">
        <v>0.04358525963133129</v>
      </c>
    </row>
    <row r="56" spans="1:19" s="5" customFormat="1" ht="12.75">
      <c r="A56" s="35">
        <v>47</v>
      </c>
      <c r="B56" s="46">
        <v>26260</v>
      </c>
      <c r="C56" s="47" t="s">
        <v>69</v>
      </c>
      <c r="D56" s="48" t="s">
        <v>138</v>
      </c>
      <c r="E56" s="49">
        <v>5139.852500000001</v>
      </c>
      <c r="F56" s="50">
        <v>0.4888945031229756</v>
      </c>
      <c r="G56" s="50">
        <v>0.050817579255168</v>
      </c>
      <c r="H56" s="41">
        <v>0.2698560411890718</v>
      </c>
      <c r="I56" s="42">
        <v>5989388.485229662</v>
      </c>
      <c r="J56" s="42">
        <v>826493.5765502633</v>
      </c>
      <c r="K56" s="42">
        <v>6815882.061779925</v>
      </c>
      <c r="L56" s="212">
        <v>7382602.606292375</v>
      </c>
      <c r="M56" s="51">
        <v>-566720.5445124507</v>
      </c>
      <c r="N56" s="52">
        <v>-0.07676433024167124</v>
      </c>
      <c r="O56" s="53" t="s">
        <v>22</v>
      </c>
      <c r="P56" s="215">
        <v>0</v>
      </c>
      <c r="Q56" s="215">
        <v>0</v>
      </c>
      <c r="R56" s="203">
        <v>6815882.061779925</v>
      </c>
      <c r="S56" s="217">
        <v>-0.07676433024167124</v>
      </c>
    </row>
    <row r="57" spans="1:19" s="5" customFormat="1" ht="12.75">
      <c r="A57" s="35">
        <v>48</v>
      </c>
      <c r="B57" s="46">
        <v>26286</v>
      </c>
      <c r="C57" s="47" t="s">
        <v>70</v>
      </c>
      <c r="D57" s="48" t="s">
        <v>160</v>
      </c>
      <c r="E57" s="49">
        <v>3944.23215</v>
      </c>
      <c r="F57" s="50">
        <v>0.3751690184058619</v>
      </c>
      <c r="G57" s="50">
        <v>0.11633067106497698</v>
      </c>
      <c r="H57" s="41">
        <v>0.24574984473541944</v>
      </c>
      <c r="I57" s="42">
        <v>4596151.080655063</v>
      </c>
      <c r="J57" s="42">
        <v>752663.0392155695</v>
      </c>
      <c r="K57" s="42">
        <v>5348814.119870632</v>
      </c>
      <c r="L57" s="212">
        <v>4373641.236818624</v>
      </c>
      <c r="M57" s="51">
        <v>975172.8830520082</v>
      </c>
      <c r="N57" s="52">
        <v>0.22296590649518996</v>
      </c>
      <c r="O57" s="53" t="s">
        <v>22</v>
      </c>
      <c r="P57" s="215">
        <v>0</v>
      </c>
      <c r="Q57" s="215">
        <v>0</v>
      </c>
      <c r="R57" s="203">
        <v>5348814.119870632</v>
      </c>
      <c r="S57" s="217">
        <v>0.22296590649518996</v>
      </c>
    </row>
    <row r="58" spans="1:19" s="5" customFormat="1" ht="12.75">
      <c r="A58" s="35">
        <v>49</v>
      </c>
      <c r="B58" s="46">
        <v>26261</v>
      </c>
      <c r="C58" s="47" t="s">
        <v>71</v>
      </c>
      <c r="D58" s="48" t="s">
        <v>139</v>
      </c>
      <c r="E58" s="49">
        <v>4248.06025</v>
      </c>
      <c r="F58" s="50">
        <v>0.40406865861621777</v>
      </c>
      <c r="G58" s="50">
        <v>0.3594410680451416</v>
      </c>
      <c r="H58" s="41">
        <v>0.38175486333067965</v>
      </c>
      <c r="I58" s="42">
        <v>4950197.1400758745</v>
      </c>
      <c r="J58" s="42">
        <v>1169208.3711350602</v>
      </c>
      <c r="K58" s="42">
        <v>6119405.511210935</v>
      </c>
      <c r="L58" s="212">
        <v>6458533.389040527</v>
      </c>
      <c r="M58" s="51">
        <v>-339127.87782959174</v>
      </c>
      <c r="N58" s="52">
        <v>-0.052508496496287714</v>
      </c>
      <c r="O58" s="53" t="s">
        <v>22</v>
      </c>
      <c r="P58" s="215">
        <v>0</v>
      </c>
      <c r="Q58" s="215">
        <v>0</v>
      </c>
      <c r="R58" s="203">
        <v>6119405.511210935</v>
      </c>
      <c r="S58" s="217">
        <v>-0.052508496496287714</v>
      </c>
    </row>
    <row r="59" spans="1:19" s="5" customFormat="1" ht="12.75">
      <c r="A59" s="35">
        <v>50</v>
      </c>
      <c r="B59" s="46">
        <v>26262</v>
      </c>
      <c r="C59" s="47" t="s">
        <v>72</v>
      </c>
      <c r="D59" s="48" t="s">
        <v>140</v>
      </c>
      <c r="E59" s="49">
        <v>14187.357</v>
      </c>
      <c r="F59" s="50">
        <v>1.3494785796174635</v>
      </c>
      <c r="G59" s="50">
        <v>4.443216931850689</v>
      </c>
      <c r="H59" s="41">
        <v>2.896347755734076</v>
      </c>
      <c r="I59" s="42">
        <v>16532301.783298725</v>
      </c>
      <c r="J59" s="42">
        <v>8870703.07939775</v>
      </c>
      <c r="K59" s="42">
        <v>25403004.862696476</v>
      </c>
      <c r="L59" s="212">
        <v>21364872.50320886</v>
      </c>
      <c r="M59" s="51">
        <v>4038132.3594876155</v>
      </c>
      <c r="N59" s="52">
        <v>0.18900802515349038</v>
      </c>
      <c r="O59" s="53" t="s">
        <v>22</v>
      </c>
      <c r="P59" s="215">
        <v>0</v>
      </c>
      <c r="Q59" s="215">
        <v>0</v>
      </c>
      <c r="R59" s="203">
        <v>25403004.862696476</v>
      </c>
      <c r="S59" s="217">
        <v>0.18900802515349038</v>
      </c>
    </row>
    <row r="60" spans="1:19" s="5" customFormat="1" ht="12.75">
      <c r="A60" s="35">
        <v>51</v>
      </c>
      <c r="B60" s="46">
        <v>26266</v>
      </c>
      <c r="C60" s="47" t="s">
        <v>162</v>
      </c>
      <c r="D60" s="48" t="s">
        <v>230</v>
      </c>
      <c r="E60" s="49">
        <v>6027.86525</v>
      </c>
      <c r="F60" s="50">
        <v>0.5733608476684886</v>
      </c>
      <c r="G60" s="50">
        <v>0</v>
      </c>
      <c r="H60" s="41">
        <v>0.2866804238342443</v>
      </c>
      <c r="I60" s="42">
        <v>7024175.639060849</v>
      </c>
      <c r="J60" s="42">
        <v>878021.9548826062</v>
      </c>
      <c r="K60" s="42">
        <v>7902197.593943455</v>
      </c>
      <c r="L60" s="212">
        <v>10000000</v>
      </c>
      <c r="M60" s="51">
        <v>-2097802.4060565447</v>
      </c>
      <c r="N60" s="52">
        <v>-0.20978024060565448</v>
      </c>
      <c r="O60" s="53" t="s">
        <v>22</v>
      </c>
      <c r="P60" s="215">
        <v>0</v>
      </c>
      <c r="Q60" s="215">
        <v>0</v>
      </c>
      <c r="R60" s="203">
        <v>7902197.593943455</v>
      </c>
      <c r="S60" s="217">
        <v>-0.20978024060565448</v>
      </c>
    </row>
    <row r="61" spans="1:19" s="5" customFormat="1" ht="12.75">
      <c r="A61" s="35">
        <v>52</v>
      </c>
      <c r="B61" s="46">
        <v>26268</v>
      </c>
      <c r="C61" s="47" t="s">
        <v>74</v>
      </c>
      <c r="D61" s="48" t="s">
        <v>143</v>
      </c>
      <c r="E61" s="49">
        <v>7155.345487500001</v>
      </c>
      <c r="F61" s="50">
        <v>0.6806049544776893</v>
      </c>
      <c r="G61" s="50">
        <v>0.2581199191432829</v>
      </c>
      <c r="H61" s="41">
        <v>0.4693624368104861</v>
      </c>
      <c r="I61" s="42">
        <v>8338010.452765427</v>
      </c>
      <c r="J61" s="42">
        <v>1437525.8652299356</v>
      </c>
      <c r="K61" s="42">
        <v>9775536.317995362</v>
      </c>
      <c r="L61" s="212">
        <v>9306532.61583763</v>
      </c>
      <c r="M61" s="51">
        <v>469003.7021577321</v>
      </c>
      <c r="N61" s="52">
        <v>0.05039510648247158</v>
      </c>
      <c r="O61" s="53" t="s">
        <v>22</v>
      </c>
      <c r="P61" s="215">
        <v>0</v>
      </c>
      <c r="Q61" s="215">
        <v>0</v>
      </c>
      <c r="R61" s="203">
        <v>9775536.317995362</v>
      </c>
      <c r="S61" s="217">
        <v>0.05039510648247158</v>
      </c>
    </row>
    <row r="62" spans="1:19" s="5" customFormat="1" ht="12.75">
      <c r="A62" s="35">
        <v>53</v>
      </c>
      <c r="B62" s="46">
        <v>26269</v>
      </c>
      <c r="C62" s="47" t="s">
        <v>75</v>
      </c>
      <c r="D62" s="48" t="s">
        <v>144</v>
      </c>
      <c r="E62" s="49">
        <v>11022.47525</v>
      </c>
      <c r="F62" s="50">
        <v>1.048440117792105</v>
      </c>
      <c r="G62" s="50">
        <v>0.9296352344447912</v>
      </c>
      <c r="H62" s="41">
        <v>0.9890376761184481</v>
      </c>
      <c r="I62" s="42">
        <v>12844315.345835105</v>
      </c>
      <c r="J62" s="42">
        <v>3029145.77222813</v>
      </c>
      <c r="K62" s="42">
        <v>15873461.118063234</v>
      </c>
      <c r="L62" s="212">
        <v>14943643.91853914</v>
      </c>
      <c r="M62" s="51">
        <v>929817.1995240934</v>
      </c>
      <c r="N62" s="52">
        <v>0.06222158427975915</v>
      </c>
      <c r="O62" s="53" t="s">
        <v>22</v>
      </c>
      <c r="P62" s="215">
        <v>0</v>
      </c>
      <c r="Q62" s="215">
        <v>0</v>
      </c>
      <c r="R62" s="203">
        <v>15873461.118063234</v>
      </c>
      <c r="S62" s="217">
        <v>0.06222158427975915</v>
      </c>
    </row>
    <row r="63" spans="1:19" s="5" customFormat="1" ht="12.75">
      <c r="A63" s="35">
        <v>54</v>
      </c>
      <c r="B63" s="46">
        <v>26230</v>
      </c>
      <c r="C63" s="47" t="s">
        <v>76</v>
      </c>
      <c r="D63" s="48" t="s">
        <v>111</v>
      </c>
      <c r="E63" s="49">
        <v>6379.615000000001</v>
      </c>
      <c r="F63" s="50">
        <v>0.606818718152103</v>
      </c>
      <c r="G63" s="50">
        <v>0.03782162656614828</v>
      </c>
      <c r="H63" s="41">
        <v>0.32232017235912563</v>
      </c>
      <c r="I63" s="42">
        <v>7434064.036117461</v>
      </c>
      <c r="J63" s="42">
        <v>987176.5363249503</v>
      </c>
      <c r="K63" s="42">
        <v>8421240.57244241</v>
      </c>
      <c r="L63" s="212">
        <v>11129298.7382898</v>
      </c>
      <c r="M63" s="51">
        <v>-2708058.165847389</v>
      </c>
      <c r="N63" s="52">
        <v>-0.24332693636216712</v>
      </c>
      <c r="O63" s="53" t="s">
        <v>22</v>
      </c>
      <c r="P63" s="215">
        <v>0</v>
      </c>
      <c r="Q63" s="215">
        <v>0</v>
      </c>
      <c r="R63" s="203">
        <v>8421240.57244241</v>
      </c>
      <c r="S63" s="217">
        <v>-0.24332693636216712</v>
      </c>
    </row>
    <row r="64" spans="1:19" s="5" customFormat="1" ht="12.75">
      <c r="A64" s="35">
        <v>55</v>
      </c>
      <c r="B64" s="54">
        <v>26258</v>
      </c>
      <c r="C64" s="55" t="s">
        <v>77</v>
      </c>
      <c r="D64" s="56" t="s">
        <v>137</v>
      </c>
      <c r="E64" s="57">
        <v>21081.042828499994</v>
      </c>
      <c r="F64" s="58">
        <v>2.005194888171143</v>
      </c>
      <c r="G64" s="58">
        <v>0.3994069958328756</v>
      </c>
      <c r="H64" s="59">
        <v>1.2023009420020094</v>
      </c>
      <c r="I64" s="60">
        <v>24565404.391206007</v>
      </c>
      <c r="J64" s="60">
        <v>3682311.5067813885</v>
      </c>
      <c r="K64" s="60">
        <v>28247715.897987396</v>
      </c>
      <c r="L64" s="213">
        <v>29184921.866943028</v>
      </c>
      <c r="M64" s="61">
        <v>-937205.9689556323</v>
      </c>
      <c r="N64" s="62">
        <v>-0.03211267699219644</v>
      </c>
      <c r="O64" s="63" t="s">
        <v>22</v>
      </c>
      <c r="P64" s="218">
        <v>0</v>
      </c>
      <c r="Q64" s="218">
        <v>0</v>
      </c>
      <c r="R64" s="204">
        <v>28247715.897987396</v>
      </c>
      <c r="S64" s="219">
        <v>-0.03211267699219644</v>
      </c>
    </row>
    <row r="65" spans="1:12" ht="12.75">
      <c r="A65" s="35"/>
      <c r="B65" s="35"/>
      <c r="C65" s="35"/>
      <c r="D65" s="35"/>
      <c r="E65" s="64"/>
      <c r="F65" s="65"/>
      <c r="L65" s="214"/>
    </row>
  </sheetData>
  <sheetProtection/>
  <printOptions horizontalCentered="1"/>
  <pageMargins left="0" right="0" top="0.3937007874015748" bottom="0.3937007874015748" header="0.11811023622047245" footer="0.11811023622047245"/>
  <pageSetup horizontalDpi="600" verticalDpi="600" orientation="landscape" paperSize="8" r:id="rId1"/>
  <headerFooter alignWithMargins="0">
    <oddFooter>&amp;L&amp;8Elaboração DIFES-SESu-MEC em 07julho2010 - &amp;F  -  IMRPESSO EM: &amp;D - &amp;Th&amp;R&amp;8&amp;P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view="pageBreakPreview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11.421875" defaultRowHeight="12.75"/>
  <cols>
    <col min="1" max="1" width="2.57421875" style="1" customWidth="1"/>
    <col min="2" max="2" width="6.28125" style="0" customWidth="1"/>
    <col min="3" max="3" width="10.28125" style="0" bestFit="1" customWidth="1"/>
    <col min="4" max="4" width="34.7109375" style="2" bestFit="1" customWidth="1"/>
    <col min="5" max="5" width="12.421875" style="0" bestFit="1" customWidth="1"/>
    <col min="6" max="6" width="9.7109375" style="3" bestFit="1" customWidth="1"/>
    <col min="7" max="8" width="9.421875" style="0" customWidth="1"/>
    <col min="9" max="9" width="12.8515625" style="0" customWidth="1"/>
    <col min="10" max="11" width="13.28125" style="0" customWidth="1"/>
    <col min="12" max="12" width="13.28125" style="4" customWidth="1"/>
    <col min="13" max="13" width="13.28125" style="5" customWidth="1"/>
    <col min="14" max="14" width="8.57421875" style="5" customWidth="1"/>
    <col min="15" max="15" width="6.8515625" style="0" customWidth="1"/>
    <col min="16" max="16" width="16.00390625" style="5" bestFit="1" customWidth="1"/>
    <col min="17" max="17" width="5.28125" style="5" bestFit="1" customWidth="1"/>
    <col min="18" max="18" width="13.28125" style="0" customWidth="1"/>
    <col min="19" max="19" width="8.57421875" style="5" customWidth="1"/>
  </cols>
  <sheetData>
    <row r="1" ht="13.5" thickBot="1">
      <c r="B1" t="s">
        <v>0</v>
      </c>
    </row>
    <row r="2" spans="8:13" ht="14.25" thickBot="1" thickTop="1">
      <c r="H2" s="6" t="s">
        <v>222</v>
      </c>
      <c r="I2" s="7"/>
      <c r="J2" s="7"/>
      <c r="K2" s="7"/>
      <c r="L2" s="7"/>
      <c r="M2" s="8"/>
    </row>
    <row r="3" spans="2:13" ht="18.75" thickTop="1">
      <c r="B3" s="9" t="s">
        <v>2</v>
      </c>
      <c r="H3" s="197" t="s">
        <v>231</v>
      </c>
      <c r="I3" s="67"/>
      <c r="J3" s="75" t="s">
        <v>83</v>
      </c>
      <c r="K3" s="70"/>
      <c r="L3" s="70"/>
      <c r="M3" s="71"/>
    </row>
    <row r="4" spans="2:13" ht="15.75">
      <c r="B4" s="10" t="s">
        <v>220</v>
      </c>
      <c r="H4" s="11" t="s">
        <v>81</v>
      </c>
      <c r="I4" s="76"/>
      <c r="J4" s="72" t="s">
        <v>78</v>
      </c>
      <c r="K4" s="12"/>
      <c r="L4" s="12"/>
      <c r="M4" s="13"/>
    </row>
    <row r="5" spans="2:13" ht="12.75">
      <c r="B5" s="78" t="s">
        <v>225</v>
      </c>
      <c r="C5" s="15"/>
      <c r="D5" s="16"/>
      <c r="E5" s="15"/>
      <c r="H5" s="77" t="s">
        <v>80</v>
      </c>
      <c r="I5" s="68"/>
      <c r="J5" s="73" t="s">
        <v>79</v>
      </c>
      <c r="K5" s="12"/>
      <c r="L5" s="12"/>
      <c r="M5" s="13"/>
    </row>
    <row r="6" spans="2:13" ht="13.5" thickBot="1">
      <c r="B6" s="206" t="s">
        <v>223</v>
      </c>
      <c r="H6" s="17" t="s">
        <v>82</v>
      </c>
      <c r="I6" s="69"/>
      <c r="J6" s="74"/>
      <c r="K6" s="18"/>
      <c r="L6" s="18"/>
      <c r="M6" s="19"/>
    </row>
    <row r="7" ht="13.5" thickTop="1">
      <c r="B7" s="206"/>
    </row>
    <row r="8" spans="1:19" s="22" customFormat="1" ht="47.25">
      <c r="A8" s="21"/>
      <c r="B8" s="222" t="s">
        <v>3</v>
      </c>
      <c r="C8" s="222" t="s">
        <v>4</v>
      </c>
      <c r="D8" s="222" t="s">
        <v>5</v>
      </c>
      <c r="E8" s="222" t="s">
        <v>6</v>
      </c>
      <c r="F8" s="223" t="s">
        <v>7</v>
      </c>
      <c r="G8" s="222" t="s">
        <v>8</v>
      </c>
      <c r="H8" s="224" t="s">
        <v>226</v>
      </c>
      <c r="I8" s="222" t="s">
        <v>9</v>
      </c>
      <c r="J8" s="222" t="s">
        <v>10</v>
      </c>
      <c r="K8" s="222" t="s">
        <v>11</v>
      </c>
      <c r="L8" s="225" t="s">
        <v>12</v>
      </c>
      <c r="M8" s="226" t="s">
        <v>13</v>
      </c>
      <c r="N8" s="226" t="s">
        <v>218</v>
      </c>
      <c r="O8" s="226" t="s">
        <v>14</v>
      </c>
      <c r="P8" s="226" t="s">
        <v>15</v>
      </c>
      <c r="Q8" s="226" t="s">
        <v>16</v>
      </c>
      <c r="R8" s="226" t="s">
        <v>17</v>
      </c>
      <c r="S8" s="226" t="s">
        <v>18</v>
      </c>
    </row>
    <row r="9" spans="1:19" s="34" customFormat="1" ht="12.75">
      <c r="A9" s="23"/>
      <c r="B9" s="24">
        <v>26000</v>
      </c>
      <c r="C9" s="25" t="s">
        <v>19</v>
      </c>
      <c r="D9" s="26"/>
      <c r="E9" s="27">
        <v>1051321.392891</v>
      </c>
      <c r="F9" s="28">
        <v>100</v>
      </c>
      <c r="G9" s="29">
        <v>100</v>
      </c>
      <c r="H9" s="29">
        <v>100</v>
      </c>
      <c r="I9" s="30">
        <v>511547624.2405351</v>
      </c>
      <c r="J9" s="30">
        <v>127886906.06013377</v>
      </c>
      <c r="K9" s="30">
        <v>639434530.3006688</v>
      </c>
      <c r="L9" s="210">
        <v>1455406835.5534463</v>
      </c>
      <c r="M9" s="31">
        <v>-815972305.2527775</v>
      </c>
      <c r="N9" s="32">
        <v>-0.5606489438690099</v>
      </c>
      <c r="O9" s="33"/>
      <c r="P9" s="221">
        <v>1531360152.0804746</v>
      </c>
      <c r="Q9" s="221">
        <v>0</v>
      </c>
      <c r="R9" s="30">
        <v>1531360152.0804746</v>
      </c>
      <c r="S9" s="216">
        <v>0.05218700000000043</v>
      </c>
    </row>
    <row r="10" spans="1:19" s="5" customFormat="1" ht="12.75">
      <c r="A10" s="35">
        <v>1</v>
      </c>
      <c r="B10" s="36">
        <v>26273</v>
      </c>
      <c r="C10" s="37" t="s">
        <v>20</v>
      </c>
      <c r="D10" s="38" t="s">
        <v>148</v>
      </c>
      <c r="E10" s="39">
        <v>10172.697499999998</v>
      </c>
      <c r="F10" s="40">
        <v>0.9676106249513647</v>
      </c>
      <c r="G10" s="40">
        <v>0.8001848901651581</v>
      </c>
      <c r="H10" s="41">
        <v>0.8838977575582614</v>
      </c>
      <c r="I10" s="42">
        <v>4949789.1638377</v>
      </c>
      <c r="J10" s="42">
        <v>1130389.4948761626</v>
      </c>
      <c r="K10" s="42">
        <v>6080178.658713862</v>
      </c>
      <c r="L10" s="211">
        <v>13637190.286808876</v>
      </c>
      <c r="M10" s="43">
        <v>-7557011.628095014</v>
      </c>
      <c r="N10" s="44">
        <v>-0.5541472597478411</v>
      </c>
      <c r="O10" s="45" t="s">
        <v>28</v>
      </c>
      <c r="P10" s="220">
        <v>14348874.33630657</v>
      </c>
      <c r="Q10" s="220">
        <v>0</v>
      </c>
      <c r="R10" s="202">
        <v>14348874.33630657</v>
      </c>
      <c r="S10" s="217">
        <v>0.05218699999999992</v>
      </c>
    </row>
    <row r="11" spans="1:19" s="5" customFormat="1" ht="12.75">
      <c r="A11" s="35">
        <v>2</v>
      </c>
      <c r="B11" s="46">
        <v>26352</v>
      </c>
      <c r="C11" s="47" t="s">
        <v>227</v>
      </c>
      <c r="D11" s="48" t="s">
        <v>228</v>
      </c>
      <c r="E11" s="49">
        <v>4015.335</v>
      </c>
      <c r="F11" s="50">
        <v>0.3819322071396588</v>
      </c>
      <c r="G11" s="50">
        <v>0.20688875550814756</v>
      </c>
      <c r="H11" s="41">
        <v>0.2944104813239032</v>
      </c>
      <c r="I11" s="42">
        <v>1953765.131832364</v>
      </c>
      <c r="J11" s="42">
        <v>376512.4556818877</v>
      </c>
      <c r="K11" s="42">
        <v>2330277.5875142515</v>
      </c>
      <c r="L11" s="212">
        <v>5500000</v>
      </c>
      <c r="M11" s="51">
        <v>-3169722.4124857485</v>
      </c>
      <c r="N11" s="52">
        <v>-0.5763131659064997</v>
      </c>
      <c r="O11" s="53" t="s">
        <v>28</v>
      </c>
      <c r="P11" s="215">
        <v>5787028.5</v>
      </c>
      <c r="Q11" s="215">
        <v>0</v>
      </c>
      <c r="R11" s="203">
        <v>5787028.5</v>
      </c>
      <c r="S11" s="217">
        <v>0.052187</v>
      </c>
    </row>
    <row r="12" spans="1:19" s="5" customFormat="1" ht="12.75">
      <c r="A12" s="35">
        <v>3</v>
      </c>
      <c r="B12" s="46">
        <v>26275</v>
      </c>
      <c r="C12" s="47" t="s">
        <v>23</v>
      </c>
      <c r="D12" s="48" t="s">
        <v>150</v>
      </c>
      <c r="E12" s="49">
        <v>7440.103450000001</v>
      </c>
      <c r="F12" s="50">
        <v>0.7076906738804833</v>
      </c>
      <c r="G12" s="50">
        <v>0.2003782525973883</v>
      </c>
      <c r="H12" s="41">
        <v>0.4540344632389358</v>
      </c>
      <c r="I12" s="42">
        <v>3620174.8292074455</v>
      </c>
      <c r="J12" s="42">
        <v>580650.6274830104</v>
      </c>
      <c r="K12" s="42">
        <v>4200825.456690456</v>
      </c>
      <c r="L12" s="212">
        <v>8887042.810287274</v>
      </c>
      <c r="M12" s="51">
        <v>-4686217.353596819</v>
      </c>
      <c r="N12" s="52">
        <v>-0.5273089658319465</v>
      </c>
      <c r="O12" s="53" t="s">
        <v>28</v>
      </c>
      <c r="P12" s="215">
        <v>9350830.913427737</v>
      </c>
      <c r="Q12" s="215">
        <v>0</v>
      </c>
      <c r="R12" s="203">
        <v>9350830.913427737</v>
      </c>
      <c r="S12" s="217">
        <v>0.052187000000000025</v>
      </c>
    </row>
    <row r="13" spans="1:19" s="5" customFormat="1" ht="12.75">
      <c r="A13" s="35">
        <v>4</v>
      </c>
      <c r="B13" s="46">
        <v>26231</v>
      </c>
      <c r="C13" s="47" t="s">
        <v>24</v>
      </c>
      <c r="D13" s="48" t="s">
        <v>112</v>
      </c>
      <c r="E13" s="49">
        <v>23020.759425</v>
      </c>
      <c r="F13" s="50">
        <v>2.1896976110888264</v>
      </c>
      <c r="G13" s="50">
        <v>0.9462792459048959</v>
      </c>
      <c r="H13" s="41">
        <v>1.5679884284968613</v>
      </c>
      <c r="I13" s="42">
        <v>11201346.107576642</v>
      </c>
      <c r="J13" s="42">
        <v>2005251.8885855486</v>
      </c>
      <c r="K13" s="42">
        <v>13206597.996162191</v>
      </c>
      <c r="L13" s="212">
        <v>30651711.060708605</v>
      </c>
      <c r="M13" s="51">
        <v>-17445113.064546414</v>
      </c>
      <c r="N13" s="52">
        <v>-0.5691399423019068</v>
      </c>
      <c r="O13" s="53" t="s">
        <v>28</v>
      </c>
      <c r="P13" s="215">
        <v>32251331.905833803</v>
      </c>
      <c r="Q13" s="215">
        <v>0</v>
      </c>
      <c r="R13" s="203">
        <v>32251331.905833803</v>
      </c>
      <c r="S13" s="217">
        <v>0.05218699999999995</v>
      </c>
    </row>
    <row r="14" spans="1:19" s="5" customFormat="1" ht="12.75">
      <c r="A14" s="35">
        <v>5</v>
      </c>
      <c r="B14" s="46">
        <v>26270</v>
      </c>
      <c r="C14" s="47" t="s">
        <v>25</v>
      </c>
      <c r="D14" s="48" t="s">
        <v>145</v>
      </c>
      <c r="E14" s="49">
        <v>26362.07044999998</v>
      </c>
      <c r="F14" s="50">
        <v>2.5075177417923213</v>
      </c>
      <c r="G14" s="50">
        <v>1.3885146136651798</v>
      </c>
      <c r="H14" s="41">
        <v>1.9480161777287506</v>
      </c>
      <c r="I14" s="42">
        <v>12827147.435548535</v>
      </c>
      <c r="J14" s="42">
        <v>2491257.6192481755</v>
      </c>
      <c r="K14" s="42">
        <v>15318405.05479671</v>
      </c>
      <c r="L14" s="212">
        <v>27810466.072501622</v>
      </c>
      <c r="M14" s="51">
        <v>-12492061.017704912</v>
      </c>
      <c r="N14" s="52">
        <v>-0.4491856046259069</v>
      </c>
      <c r="O14" s="53" t="s">
        <v>28</v>
      </c>
      <c r="P14" s="215">
        <v>29261810.865427263</v>
      </c>
      <c r="Q14" s="215">
        <v>0</v>
      </c>
      <c r="R14" s="203">
        <v>29261810.865427263</v>
      </c>
      <c r="S14" s="217">
        <v>0.052186999999999956</v>
      </c>
    </row>
    <row r="15" spans="1:19" s="5" customFormat="1" ht="12.75">
      <c r="A15" s="35">
        <v>6</v>
      </c>
      <c r="B15" s="46">
        <v>26232</v>
      </c>
      <c r="C15" s="47" t="s">
        <v>26</v>
      </c>
      <c r="D15" s="48" t="s">
        <v>113</v>
      </c>
      <c r="E15" s="49">
        <v>34726.907199999994</v>
      </c>
      <c r="F15" s="50">
        <v>3.303167559874856</v>
      </c>
      <c r="G15" s="50">
        <v>3.8359238489540886</v>
      </c>
      <c r="H15" s="41">
        <v>3.5695457044144723</v>
      </c>
      <c r="I15" s="42">
        <v>16897275.17722388</v>
      </c>
      <c r="J15" s="42">
        <v>4564981.561778076</v>
      </c>
      <c r="K15" s="42">
        <v>21462256.739001956</v>
      </c>
      <c r="L15" s="212">
        <v>47646947.093868285</v>
      </c>
      <c r="M15" s="51">
        <v>-26184690.35486633</v>
      </c>
      <c r="N15" s="52">
        <v>-0.5495565183490225</v>
      </c>
      <c r="O15" s="53" t="s">
        <v>28</v>
      </c>
      <c r="P15" s="215">
        <v>50133498.32185599</v>
      </c>
      <c r="Q15" s="215">
        <v>0</v>
      </c>
      <c r="R15" s="203">
        <v>50133498.32185599</v>
      </c>
      <c r="S15" s="217">
        <v>0.05218700000000005</v>
      </c>
    </row>
    <row r="16" spans="1:19" s="5" customFormat="1" ht="12.75">
      <c r="A16" s="35">
        <v>7</v>
      </c>
      <c r="B16" s="46">
        <v>26233</v>
      </c>
      <c r="C16" s="47" t="s">
        <v>27</v>
      </c>
      <c r="D16" s="48" t="s">
        <v>114</v>
      </c>
      <c r="E16" s="49">
        <v>32025.131799999992</v>
      </c>
      <c r="F16" s="50">
        <v>3.046179029224827</v>
      </c>
      <c r="G16" s="50">
        <v>2.853059796008107</v>
      </c>
      <c r="H16" s="41">
        <v>2.949619412616467</v>
      </c>
      <c r="I16" s="42">
        <v>15582656.454112997</v>
      </c>
      <c r="J16" s="42">
        <v>3772177.0073442906</v>
      </c>
      <c r="K16" s="42">
        <v>19354833.46145729</v>
      </c>
      <c r="L16" s="212">
        <v>46376963.630350806</v>
      </c>
      <c r="M16" s="51">
        <v>-27022130.168893516</v>
      </c>
      <c r="N16" s="52">
        <v>-0.5826627716353822</v>
      </c>
      <c r="O16" s="53" t="s">
        <v>28</v>
      </c>
      <c r="P16" s="215">
        <v>48797238.23132792</v>
      </c>
      <c r="Q16" s="215">
        <v>0</v>
      </c>
      <c r="R16" s="203">
        <v>48797238.23132792</v>
      </c>
      <c r="S16" s="217">
        <v>0.052186999999999956</v>
      </c>
    </row>
    <row r="17" spans="1:19" s="5" customFormat="1" ht="12.75">
      <c r="A17" s="35">
        <v>8</v>
      </c>
      <c r="B17" s="46">
        <v>26252</v>
      </c>
      <c r="C17" s="47" t="s">
        <v>29</v>
      </c>
      <c r="D17" s="48" t="s">
        <v>133</v>
      </c>
      <c r="E17" s="49">
        <v>17980.338965000003</v>
      </c>
      <c r="F17" s="50">
        <v>1.7102609236892212</v>
      </c>
      <c r="G17" s="50">
        <v>1.1791272131226975</v>
      </c>
      <c r="H17" s="41">
        <v>1.4446940684059593</v>
      </c>
      <c r="I17" s="42">
        <v>8748799.123446442</v>
      </c>
      <c r="J17" s="42">
        <v>1847574.5461186536</v>
      </c>
      <c r="K17" s="42">
        <v>10596373.669565096</v>
      </c>
      <c r="L17" s="212">
        <v>22648983.53078182</v>
      </c>
      <c r="M17" s="51">
        <v>-12052609.861216724</v>
      </c>
      <c r="N17" s="52">
        <v>-0.5321479370072498</v>
      </c>
      <c r="O17" s="53" t="s">
        <v>28</v>
      </c>
      <c r="P17" s="215">
        <v>23830966.03430273</v>
      </c>
      <c r="Q17" s="215">
        <v>0</v>
      </c>
      <c r="R17" s="203">
        <v>23830966.03430273</v>
      </c>
      <c r="S17" s="217">
        <v>0.05218699999999995</v>
      </c>
    </row>
    <row r="18" spans="1:19" s="5" customFormat="1" ht="12.75">
      <c r="A18" s="35">
        <v>9</v>
      </c>
      <c r="B18" s="46">
        <v>26284</v>
      </c>
      <c r="C18" s="47" t="s">
        <v>30</v>
      </c>
      <c r="D18" s="48" t="s">
        <v>158</v>
      </c>
      <c r="E18" s="49">
        <v>4277.22</v>
      </c>
      <c r="F18" s="50">
        <v>0.4068422871371607</v>
      </c>
      <c r="G18" s="50">
        <v>0.9237494035241289</v>
      </c>
      <c r="H18" s="41">
        <v>0.6652958453306448</v>
      </c>
      <c r="I18" s="42">
        <v>2081192.0542560017</v>
      </c>
      <c r="J18" s="42">
        <v>850826.2727399745</v>
      </c>
      <c r="K18" s="42">
        <v>2932018.3269959763</v>
      </c>
      <c r="L18" s="212">
        <v>5842393.486826477</v>
      </c>
      <c r="M18" s="51">
        <v>-2910375.1598305004</v>
      </c>
      <c r="N18" s="52">
        <v>-0.498147748246136</v>
      </c>
      <c r="O18" s="53" t="s">
        <v>28</v>
      </c>
      <c r="P18" s="215">
        <v>6147290.47572349</v>
      </c>
      <c r="Q18" s="215">
        <v>0</v>
      </c>
      <c r="R18" s="203">
        <v>6147290.47572349</v>
      </c>
      <c r="S18" s="217">
        <v>0.052187000000000025</v>
      </c>
    </row>
    <row r="19" spans="1:19" s="5" customFormat="1" ht="12.75">
      <c r="A19" s="35">
        <v>10</v>
      </c>
      <c r="B19" s="46">
        <v>26264</v>
      </c>
      <c r="C19" s="47" t="s">
        <v>31</v>
      </c>
      <c r="D19" s="48" t="s">
        <v>142</v>
      </c>
      <c r="E19" s="49">
        <v>5130.222499999999</v>
      </c>
      <c r="F19" s="50">
        <v>0.48797851301137707</v>
      </c>
      <c r="G19" s="50">
        <v>0.2297692777066703</v>
      </c>
      <c r="H19" s="41">
        <v>0.3588738953590237</v>
      </c>
      <c r="I19" s="42">
        <v>2496242.49011399</v>
      </c>
      <c r="J19" s="42">
        <v>458952.7214321374</v>
      </c>
      <c r="K19" s="42">
        <v>2955195.211546127</v>
      </c>
      <c r="L19" s="212">
        <v>4198806.134697397</v>
      </c>
      <c r="M19" s="51">
        <v>-1243610.92315127</v>
      </c>
      <c r="N19" s="52">
        <v>-0.29618202966660556</v>
      </c>
      <c r="O19" s="53" t="s">
        <v>28</v>
      </c>
      <c r="P19" s="215">
        <v>4417929.23044885</v>
      </c>
      <c r="Q19" s="215">
        <v>0</v>
      </c>
      <c r="R19" s="203">
        <v>4417929.23044885</v>
      </c>
      <c r="S19" s="217">
        <v>0.05218700000000003</v>
      </c>
    </row>
    <row r="20" spans="1:19" s="5" customFormat="1" ht="12.75">
      <c r="A20" s="35">
        <v>11</v>
      </c>
      <c r="B20" s="46">
        <v>26234</v>
      </c>
      <c r="C20" s="47" t="s">
        <v>32</v>
      </c>
      <c r="D20" s="48" t="s">
        <v>115</v>
      </c>
      <c r="E20" s="49">
        <v>25257.19307</v>
      </c>
      <c r="F20" s="50">
        <v>2.4024235824352376</v>
      </c>
      <c r="G20" s="50">
        <v>1.3221694691761907</v>
      </c>
      <c r="H20" s="41">
        <v>1.8622965258057143</v>
      </c>
      <c r="I20" s="42">
        <v>12289540.760141812</v>
      </c>
      <c r="J20" s="42">
        <v>2381633.4085182888</v>
      </c>
      <c r="K20" s="42">
        <v>14671174.1686601</v>
      </c>
      <c r="L20" s="212">
        <v>31259247.652737148</v>
      </c>
      <c r="M20" s="51">
        <v>-16588073.484077048</v>
      </c>
      <c r="N20" s="52">
        <v>-0.5306613156002988</v>
      </c>
      <c r="O20" s="53" t="s">
        <v>28</v>
      </c>
      <c r="P20" s="215">
        <v>32890574.00999054</v>
      </c>
      <c r="Q20" s="215">
        <v>0</v>
      </c>
      <c r="R20" s="203">
        <v>32890574.00999054</v>
      </c>
      <c r="S20" s="217">
        <v>0.05218699999999993</v>
      </c>
    </row>
    <row r="21" spans="1:19" s="5" customFormat="1" ht="12.75">
      <c r="A21" s="35">
        <v>12</v>
      </c>
      <c r="B21" s="46">
        <v>26236</v>
      </c>
      <c r="C21" s="47" t="s">
        <v>33</v>
      </c>
      <c r="D21" s="48" t="s">
        <v>117</v>
      </c>
      <c r="E21" s="49">
        <v>40366.35028249999</v>
      </c>
      <c r="F21" s="50">
        <v>3.839582315689179</v>
      </c>
      <c r="G21" s="50">
        <v>3.542137908997123</v>
      </c>
      <c r="H21" s="41">
        <v>3.690860112343151</v>
      </c>
      <c r="I21" s="42">
        <v>19641292.116667718</v>
      </c>
      <c r="J21" s="42">
        <v>4720126.804683234</v>
      </c>
      <c r="K21" s="42">
        <v>24361418.921350952</v>
      </c>
      <c r="L21" s="212">
        <v>56520051.189165436</v>
      </c>
      <c r="M21" s="51">
        <v>-32158632.267814483</v>
      </c>
      <c r="N21" s="52">
        <v>-0.5689774087462098</v>
      </c>
      <c r="O21" s="53" t="s">
        <v>28</v>
      </c>
      <c r="P21" s="215">
        <v>59469663.10057441</v>
      </c>
      <c r="Q21" s="215">
        <v>0</v>
      </c>
      <c r="R21" s="203">
        <v>59469663.10057441</v>
      </c>
      <c r="S21" s="217">
        <v>0.05218699999999998</v>
      </c>
    </row>
    <row r="22" spans="1:19" s="5" customFormat="1" ht="12.75">
      <c r="A22" s="35">
        <v>13</v>
      </c>
      <c r="B22" s="46">
        <v>26235</v>
      </c>
      <c r="C22" s="47" t="s">
        <v>34</v>
      </c>
      <c r="D22" s="48" t="s">
        <v>116</v>
      </c>
      <c r="E22" s="49">
        <v>30039.201090000006</v>
      </c>
      <c r="F22" s="50">
        <v>2.8572804941594523</v>
      </c>
      <c r="G22" s="50">
        <v>2.433452030643375</v>
      </c>
      <c r="H22" s="41">
        <v>2.6453662624014136</v>
      </c>
      <c r="I22" s="42">
        <v>14616350.4857609</v>
      </c>
      <c r="J22" s="42">
        <v>3383077.0669437675</v>
      </c>
      <c r="K22" s="42">
        <v>17999427.552704666</v>
      </c>
      <c r="L22" s="212">
        <v>41922967.049634665</v>
      </c>
      <c r="M22" s="51">
        <v>-23923539.49693</v>
      </c>
      <c r="N22" s="52">
        <v>-0.5706547312981388</v>
      </c>
      <c r="O22" s="53" t="s">
        <v>28</v>
      </c>
      <c r="P22" s="215">
        <v>44110800.93105395</v>
      </c>
      <c r="Q22" s="215">
        <v>0</v>
      </c>
      <c r="R22" s="203">
        <v>44110800.93105395</v>
      </c>
      <c r="S22" s="217">
        <v>0.052187000000000046</v>
      </c>
    </row>
    <row r="23" spans="1:19" s="5" customFormat="1" ht="12.75">
      <c r="A23" s="35">
        <v>14</v>
      </c>
      <c r="B23" s="46">
        <v>26350</v>
      </c>
      <c r="C23" s="47" t="s">
        <v>35</v>
      </c>
      <c r="D23" s="48" t="s">
        <v>161</v>
      </c>
      <c r="E23" s="49">
        <v>5993.148250000001</v>
      </c>
      <c r="F23" s="50">
        <v>0.5700586224655437</v>
      </c>
      <c r="G23" s="50">
        <v>0.22284519041594372</v>
      </c>
      <c r="H23" s="41">
        <v>0.39645190644074374</v>
      </c>
      <c r="I23" s="42">
        <v>2916121.34000081</v>
      </c>
      <c r="J23" s="42">
        <v>507010.07716348337</v>
      </c>
      <c r="K23" s="42">
        <v>3423131.4171642936</v>
      </c>
      <c r="L23" s="212">
        <v>8185028.023772171</v>
      </c>
      <c r="M23" s="51">
        <v>-4761896.606607877</v>
      </c>
      <c r="N23" s="52">
        <v>-0.5817813442761187</v>
      </c>
      <c r="O23" s="53" t="s">
        <v>28</v>
      </c>
      <c r="P23" s="215">
        <v>8612180.08124877</v>
      </c>
      <c r="Q23" s="215">
        <v>0</v>
      </c>
      <c r="R23" s="203">
        <v>8612180.08124877</v>
      </c>
      <c r="S23" s="217">
        <v>0.05218700000000006</v>
      </c>
    </row>
    <row r="24" spans="1:19" s="5" customFormat="1" ht="12.75">
      <c r="A24" s="35">
        <v>15</v>
      </c>
      <c r="B24" s="46">
        <v>26237</v>
      </c>
      <c r="C24" s="47" t="s">
        <v>36</v>
      </c>
      <c r="D24" s="48" t="s">
        <v>118</v>
      </c>
      <c r="E24" s="49">
        <v>18784.206649999993</v>
      </c>
      <c r="F24" s="50">
        <v>1.786723524986571</v>
      </c>
      <c r="G24" s="50">
        <v>1.290764557824675</v>
      </c>
      <c r="H24" s="41">
        <v>1.5387440414056228</v>
      </c>
      <c r="I24" s="42">
        <v>9139941.743815547</v>
      </c>
      <c r="J24" s="42">
        <v>1967852.1467383145</v>
      </c>
      <c r="K24" s="42">
        <v>11107793.890553862</v>
      </c>
      <c r="L24" s="212">
        <v>29014797.750082515</v>
      </c>
      <c r="M24" s="51">
        <v>-17907003.859528653</v>
      </c>
      <c r="N24" s="52">
        <v>-0.6171679711080436</v>
      </c>
      <c r="O24" s="53" t="s">
        <v>28</v>
      </c>
      <c r="P24" s="215">
        <v>30528993.00026607</v>
      </c>
      <c r="Q24" s="215">
        <v>0</v>
      </c>
      <c r="R24" s="203">
        <v>30528993.00026607</v>
      </c>
      <c r="S24" s="217">
        <v>0.052187</v>
      </c>
    </row>
    <row r="25" spans="1:19" s="5" customFormat="1" ht="12.75">
      <c r="A25" s="35">
        <v>16</v>
      </c>
      <c r="B25" s="46">
        <v>26263</v>
      </c>
      <c r="C25" s="47" t="s">
        <v>37</v>
      </c>
      <c r="D25" s="48" t="s">
        <v>141</v>
      </c>
      <c r="E25" s="49">
        <v>8921.4375</v>
      </c>
      <c r="F25" s="50">
        <v>0.8485927862142312</v>
      </c>
      <c r="G25" s="50">
        <v>1.6217932610914265</v>
      </c>
      <c r="H25" s="41">
        <v>1.2351930236528288</v>
      </c>
      <c r="I25" s="42">
        <v>4340956.237355462</v>
      </c>
      <c r="J25" s="42">
        <v>1579650.141820219</v>
      </c>
      <c r="K25" s="42">
        <v>5920606.379175682</v>
      </c>
      <c r="L25" s="212">
        <v>12201224.816387873</v>
      </c>
      <c r="M25" s="51">
        <v>-6280618.4372121915</v>
      </c>
      <c r="N25" s="52">
        <v>-0.514753111407019</v>
      </c>
      <c r="O25" s="53" t="s">
        <v>28</v>
      </c>
      <c r="P25" s="215">
        <v>12837970.135880707</v>
      </c>
      <c r="Q25" s="215">
        <v>0</v>
      </c>
      <c r="R25" s="203">
        <v>12837970.135880707</v>
      </c>
      <c r="S25" s="217">
        <v>0.052186999999999976</v>
      </c>
    </row>
    <row r="26" spans="1:19" s="5" customFormat="1" ht="12.75">
      <c r="A26" s="35">
        <v>17</v>
      </c>
      <c r="B26" s="46">
        <v>26272</v>
      </c>
      <c r="C26" s="47" t="s">
        <v>38</v>
      </c>
      <c r="D26" s="48" t="s">
        <v>147</v>
      </c>
      <c r="E26" s="49">
        <v>17189.929825000003</v>
      </c>
      <c r="F26" s="50">
        <v>1.635078477546232</v>
      </c>
      <c r="G26" s="50">
        <v>0.7886493261404086</v>
      </c>
      <c r="H26" s="41">
        <v>1.2118639018433202</v>
      </c>
      <c r="I26" s="42">
        <v>8364205.10635606</v>
      </c>
      <c r="J26" s="42">
        <v>1549815.2497270384</v>
      </c>
      <c r="K26" s="42">
        <v>9914020.356083099</v>
      </c>
      <c r="L26" s="212">
        <v>22529404.131164048</v>
      </c>
      <c r="M26" s="51">
        <v>-12615383.775080949</v>
      </c>
      <c r="N26" s="52">
        <v>-0.5599519499776996</v>
      </c>
      <c r="O26" s="53" t="s">
        <v>28</v>
      </c>
      <c r="P26" s="215">
        <v>23705146.144557107</v>
      </c>
      <c r="Q26" s="215">
        <v>0</v>
      </c>
      <c r="R26" s="203">
        <v>23705146.144557107</v>
      </c>
      <c r="S26" s="217">
        <v>0.05218700000000005</v>
      </c>
    </row>
    <row r="27" spans="1:19" s="5" customFormat="1" ht="12.75">
      <c r="A27" s="35">
        <v>18</v>
      </c>
      <c r="B27" s="46">
        <v>26238</v>
      </c>
      <c r="C27" s="47" t="s">
        <v>39</v>
      </c>
      <c r="D27" s="48" t="s">
        <v>119</v>
      </c>
      <c r="E27" s="49">
        <v>51714.735900000014</v>
      </c>
      <c r="F27" s="50">
        <v>4.919022503460248</v>
      </c>
      <c r="G27" s="50">
        <v>7.91865286554928</v>
      </c>
      <c r="H27" s="41">
        <v>6.418837684504764</v>
      </c>
      <c r="I27" s="42">
        <v>25163142.752308186</v>
      </c>
      <c r="J27" s="42">
        <v>8208852.919735073</v>
      </c>
      <c r="K27" s="42">
        <v>33371995.67204326</v>
      </c>
      <c r="L27" s="212">
        <v>79404552.52571307</v>
      </c>
      <c r="M27" s="51">
        <v>-46032556.85366981</v>
      </c>
      <c r="N27" s="52">
        <v>-0.5797218848222006</v>
      </c>
      <c r="O27" s="53" t="s">
        <v>28</v>
      </c>
      <c r="P27" s="215">
        <v>83548437.90837246</v>
      </c>
      <c r="Q27" s="215">
        <v>0</v>
      </c>
      <c r="R27" s="203">
        <v>83548437.90837246</v>
      </c>
      <c r="S27" s="217">
        <v>0.05218700000000003</v>
      </c>
    </row>
    <row r="28" spans="1:19" s="5" customFormat="1" ht="12.75">
      <c r="A28" s="35">
        <v>19</v>
      </c>
      <c r="B28" s="46">
        <v>26283</v>
      </c>
      <c r="C28" s="47" t="s">
        <v>40</v>
      </c>
      <c r="D28" s="48" t="s">
        <v>157</v>
      </c>
      <c r="E28" s="49">
        <v>19607.709455</v>
      </c>
      <c r="F28" s="50">
        <v>1.8650537873181952</v>
      </c>
      <c r="G28" s="50">
        <v>1.083121935271331</v>
      </c>
      <c r="H28" s="41">
        <v>1.474087861294763</v>
      </c>
      <c r="I28" s="42">
        <v>9540638.33983435</v>
      </c>
      <c r="J28" s="42">
        <v>1885165.3584178686</v>
      </c>
      <c r="K28" s="42">
        <v>11425803.698252218</v>
      </c>
      <c r="L28" s="212">
        <v>29322029.407898907</v>
      </c>
      <c r="M28" s="51">
        <v>-17896225.709646687</v>
      </c>
      <c r="N28" s="52">
        <v>-0.6103338026400628</v>
      </c>
      <c r="O28" s="53" t="s">
        <v>28</v>
      </c>
      <c r="P28" s="215">
        <v>30852258.156608928</v>
      </c>
      <c r="Q28" s="215">
        <v>0</v>
      </c>
      <c r="R28" s="203">
        <v>30852258.156608928</v>
      </c>
      <c r="S28" s="217">
        <v>0.05218700000000004</v>
      </c>
    </row>
    <row r="29" spans="1:19" s="5" customFormat="1" ht="12.75">
      <c r="A29" s="35">
        <v>20</v>
      </c>
      <c r="B29" s="46">
        <v>26276</v>
      </c>
      <c r="C29" s="47" t="s">
        <v>41</v>
      </c>
      <c r="D29" s="48" t="s">
        <v>151</v>
      </c>
      <c r="E29" s="49">
        <v>23319.453050000004</v>
      </c>
      <c r="F29" s="50">
        <v>2.218108868295211</v>
      </c>
      <c r="G29" s="50">
        <v>1.127798914564578</v>
      </c>
      <c r="H29" s="41">
        <v>1.6729538914298945</v>
      </c>
      <c r="I29" s="42">
        <v>11346683.218832768</v>
      </c>
      <c r="J29" s="42">
        <v>2139488.9715623017</v>
      </c>
      <c r="K29" s="42">
        <v>13486172.19039507</v>
      </c>
      <c r="L29" s="212">
        <v>27478059.60772043</v>
      </c>
      <c r="M29" s="51">
        <v>-13991887.41732536</v>
      </c>
      <c r="N29" s="52">
        <v>-0.5092021640929151</v>
      </c>
      <c r="O29" s="53" t="s">
        <v>28</v>
      </c>
      <c r="P29" s="215">
        <v>28912057.104468536</v>
      </c>
      <c r="Q29" s="215">
        <v>0</v>
      </c>
      <c r="R29" s="203">
        <v>28912057.104468536</v>
      </c>
      <c r="S29" s="217">
        <v>0.05218699999999995</v>
      </c>
    </row>
    <row r="30" spans="1:19" s="5" customFormat="1" ht="12.75">
      <c r="A30" s="35">
        <v>21</v>
      </c>
      <c r="B30" s="46">
        <v>26277</v>
      </c>
      <c r="C30" s="47" t="s">
        <v>42</v>
      </c>
      <c r="D30" s="48" t="s">
        <v>152</v>
      </c>
      <c r="E30" s="49">
        <v>10753.163795000002</v>
      </c>
      <c r="F30" s="50">
        <v>1.0228236453393353</v>
      </c>
      <c r="G30" s="50">
        <v>0.606029087158668</v>
      </c>
      <c r="H30" s="41">
        <v>0.8144263662490017</v>
      </c>
      <c r="I30" s="42">
        <v>5232230.057903807</v>
      </c>
      <c r="J30" s="42">
        <v>1041544.6819338218</v>
      </c>
      <c r="K30" s="42">
        <v>6273774.739837629</v>
      </c>
      <c r="L30" s="212">
        <v>12630953.137126263</v>
      </c>
      <c r="M30" s="51">
        <v>-6357178.397288634</v>
      </c>
      <c r="N30" s="52">
        <v>-0.5033015583442336</v>
      </c>
      <c r="O30" s="53" t="s">
        <v>28</v>
      </c>
      <c r="P30" s="215">
        <v>13290124.688493472</v>
      </c>
      <c r="Q30" s="215">
        <v>0</v>
      </c>
      <c r="R30" s="203">
        <v>13290124.688493472</v>
      </c>
      <c r="S30" s="217">
        <v>0.052187000000000004</v>
      </c>
    </row>
    <row r="31" spans="1:19" s="5" customFormat="1" ht="12.75">
      <c r="A31" s="35">
        <v>22</v>
      </c>
      <c r="B31" s="46">
        <v>26239</v>
      </c>
      <c r="C31" s="47" t="s">
        <v>43</v>
      </c>
      <c r="D31" s="48" t="s">
        <v>120</v>
      </c>
      <c r="E31" s="49">
        <v>43073.804674999985</v>
      </c>
      <c r="F31" s="50">
        <v>4.097111022972006</v>
      </c>
      <c r="G31" s="50">
        <v>1.5745190080745257</v>
      </c>
      <c r="H31" s="41">
        <v>2.8358150155232655</v>
      </c>
      <c r="I31" s="42">
        <v>20958674.100510377</v>
      </c>
      <c r="J31" s="42">
        <v>3626636.0849414063</v>
      </c>
      <c r="K31" s="42">
        <v>24585310.185451783</v>
      </c>
      <c r="L31" s="212">
        <v>60676975.96782589</v>
      </c>
      <c r="M31" s="51">
        <v>-36091665.78237411</v>
      </c>
      <c r="N31" s="52">
        <v>-0.5948164885724001</v>
      </c>
      <c r="O31" s="53" t="s">
        <v>28</v>
      </c>
      <c r="P31" s="215">
        <v>63843525.31265882</v>
      </c>
      <c r="Q31" s="215">
        <v>0</v>
      </c>
      <c r="R31" s="203">
        <v>63843525.31265882</v>
      </c>
      <c r="S31" s="217">
        <v>0.052186999999999956</v>
      </c>
    </row>
    <row r="32" spans="1:19" s="5" customFormat="1" ht="12.75">
      <c r="A32" s="35">
        <v>23</v>
      </c>
      <c r="B32" s="46">
        <v>26240</v>
      </c>
      <c r="C32" s="47" t="s">
        <v>44</v>
      </c>
      <c r="D32" s="48" t="s">
        <v>121</v>
      </c>
      <c r="E32" s="49">
        <v>27473.544589999998</v>
      </c>
      <c r="F32" s="50">
        <v>2.6132393743507154</v>
      </c>
      <c r="G32" s="50">
        <v>2.714119200541803</v>
      </c>
      <c r="H32" s="41">
        <v>2.663679287446259</v>
      </c>
      <c r="I32" s="42">
        <v>13367963.935209308</v>
      </c>
      <c r="J32" s="42">
        <v>3406497.028079638</v>
      </c>
      <c r="K32" s="42">
        <v>16774460.963288946</v>
      </c>
      <c r="L32" s="212">
        <v>37645187.68182011</v>
      </c>
      <c r="M32" s="51">
        <v>-20870726.71853116</v>
      </c>
      <c r="N32" s="52">
        <v>-0.5544062336714077</v>
      </c>
      <c r="O32" s="53" t="s">
        <v>28</v>
      </c>
      <c r="P32" s="215">
        <v>39609777.09137125</v>
      </c>
      <c r="Q32" s="215">
        <v>0</v>
      </c>
      <c r="R32" s="203">
        <v>39609777.09137125</v>
      </c>
      <c r="S32" s="217">
        <v>0.052186999999999935</v>
      </c>
    </row>
    <row r="33" spans="1:19" s="5" customFormat="1" ht="12.75">
      <c r="A33" s="35">
        <v>24</v>
      </c>
      <c r="B33" s="46">
        <v>26242</v>
      </c>
      <c r="C33" s="47" t="s">
        <v>45</v>
      </c>
      <c r="D33" s="48" t="s">
        <v>123</v>
      </c>
      <c r="E33" s="49">
        <v>35772.689000000006</v>
      </c>
      <c r="F33" s="50">
        <v>3.4026406427086644</v>
      </c>
      <c r="G33" s="50">
        <v>5.197889083122373</v>
      </c>
      <c r="H33" s="41">
        <v>4.300264862915519</v>
      </c>
      <c r="I33" s="42">
        <v>17406127.369219046</v>
      </c>
      <c r="J33" s="42">
        <v>5499475.68557371</v>
      </c>
      <c r="K33" s="42">
        <v>22905603.054792754</v>
      </c>
      <c r="L33" s="212">
        <v>50217134.30503445</v>
      </c>
      <c r="M33" s="51">
        <v>-27311531.250241697</v>
      </c>
      <c r="N33" s="52">
        <v>-0.5438687736409447</v>
      </c>
      <c r="O33" s="53" t="s">
        <v>28</v>
      </c>
      <c r="P33" s="215">
        <v>52837815.89301129</v>
      </c>
      <c r="Q33" s="215">
        <v>0</v>
      </c>
      <c r="R33" s="203">
        <v>52837815.89301129</v>
      </c>
      <c r="S33" s="217">
        <v>0.05218700000000005</v>
      </c>
    </row>
    <row r="34" spans="1:19" s="5" customFormat="1" ht="12.75">
      <c r="A34" s="35">
        <v>25</v>
      </c>
      <c r="B34" s="46">
        <v>26278</v>
      </c>
      <c r="C34" s="47" t="s">
        <v>46</v>
      </c>
      <c r="D34" s="48" t="s">
        <v>153</v>
      </c>
      <c r="E34" s="49">
        <v>17976.102099999996</v>
      </c>
      <c r="F34" s="50">
        <v>1.7098579199047785</v>
      </c>
      <c r="G34" s="50">
        <v>1.4561842186058065</v>
      </c>
      <c r="H34" s="41">
        <v>1.5830210692552926</v>
      </c>
      <c r="I34" s="42">
        <v>8746737.567161525</v>
      </c>
      <c r="J34" s="42">
        <v>2024476.667750641</v>
      </c>
      <c r="K34" s="42">
        <v>10771214.234912166</v>
      </c>
      <c r="L34" s="212">
        <v>23103783.91358963</v>
      </c>
      <c r="M34" s="51">
        <v>-12332569.678677464</v>
      </c>
      <c r="N34" s="52">
        <v>-0.5337900373723394</v>
      </c>
      <c r="O34" s="53" t="s">
        <v>28</v>
      </c>
      <c r="P34" s="215">
        <v>24309501.08468813</v>
      </c>
      <c r="Q34" s="215">
        <v>0</v>
      </c>
      <c r="R34" s="203">
        <v>24309501.08468813</v>
      </c>
      <c r="S34" s="217">
        <v>0.052186999999999935</v>
      </c>
    </row>
    <row r="35" spans="1:19" s="5" customFormat="1" ht="12.75">
      <c r="A35" s="35">
        <v>26</v>
      </c>
      <c r="B35" s="46">
        <v>26279</v>
      </c>
      <c r="C35" s="47" t="s">
        <v>47</v>
      </c>
      <c r="D35" s="48" t="s">
        <v>154</v>
      </c>
      <c r="E35" s="49">
        <v>24469.71119</v>
      </c>
      <c r="F35" s="50">
        <v>2.3275195725553925</v>
      </c>
      <c r="G35" s="50">
        <v>0.7537982663996633</v>
      </c>
      <c r="H35" s="41">
        <v>1.540658919477528</v>
      </c>
      <c r="I35" s="42">
        <v>11906371.077140568</v>
      </c>
      <c r="J35" s="42">
        <v>1970301.0250592984</v>
      </c>
      <c r="K35" s="42">
        <v>13876672.102199866</v>
      </c>
      <c r="L35" s="212">
        <v>26901922.06997806</v>
      </c>
      <c r="M35" s="51">
        <v>-13025249.967778193</v>
      </c>
      <c r="N35" s="52">
        <v>-0.484175440472117</v>
      </c>
      <c r="O35" s="53" t="s">
        <v>28</v>
      </c>
      <c r="P35" s="215">
        <v>28305852.677044004</v>
      </c>
      <c r="Q35" s="215">
        <v>0</v>
      </c>
      <c r="R35" s="203">
        <v>28305852.677044004</v>
      </c>
      <c r="S35" s="217">
        <v>0.05218700000000003</v>
      </c>
    </row>
    <row r="36" spans="1:19" s="5" customFormat="1" ht="12.75">
      <c r="A36" s="35">
        <v>27</v>
      </c>
      <c r="B36" s="46">
        <v>26241</v>
      </c>
      <c r="C36" s="47" t="s">
        <v>48</v>
      </c>
      <c r="D36" s="48" t="s">
        <v>122</v>
      </c>
      <c r="E36" s="49">
        <v>39846.94009999999</v>
      </c>
      <c r="F36" s="50">
        <v>3.7901768545226666</v>
      </c>
      <c r="G36" s="50">
        <v>4.530656895734573</v>
      </c>
      <c r="H36" s="41">
        <v>4.16041687512862</v>
      </c>
      <c r="I36" s="42">
        <v>19388559.653825343</v>
      </c>
      <c r="J36" s="42">
        <v>5320628.420805691</v>
      </c>
      <c r="K36" s="42">
        <v>24709188.074631035</v>
      </c>
      <c r="L36" s="212">
        <v>56644160.90506236</v>
      </c>
      <c r="M36" s="51">
        <v>-31934972.830431327</v>
      </c>
      <c r="N36" s="52">
        <v>-0.5637822561085419</v>
      </c>
      <c r="O36" s="53" t="s">
        <v>28</v>
      </c>
      <c r="P36" s="215">
        <v>59600249.73021485</v>
      </c>
      <c r="Q36" s="215">
        <v>0</v>
      </c>
      <c r="R36" s="203">
        <v>59600249.73021485</v>
      </c>
      <c r="S36" s="217">
        <v>0.05218699999999995</v>
      </c>
    </row>
    <row r="37" spans="1:19" s="5" customFormat="1" ht="12.75">
      <c r="A37" s="35">
        <v>28</v>
      </c>
      <c r="B37" s="46">
        <v>26253</v>
      </c>
      <c r="C37" s="47" t="s">
        <v>49</v>
      </c>
      <c r="D37" s="48" t="s">
        <v>134</v>
      </c>
      <c r="E37" s="49">
        <v>5198.132</v>
      </c>
      <c r="F37" s="50">
        <v>0.4944379554291955</v>
      </c>
      <c r="G37" s="50">
        <v>0.16839298422317514</v>
      </c>
      <c r="H37" s="41">
        <v>0.3314154698261853</v>
      </c>
      <c r="I37" s="42">
        <v>2529285.6143415254</v>
      </c>
      <c r="J37" s="42">
        <v>423836.9905653646</v>
      </c>
      <c r="K37" s="42">
        <v>2953122.60490689</v>
      </c>
      <c r="L37" s="212">
        <v>6898103.780968616</v>
      </c>
      <c r="M37" s="51">
        <v>-3944981.1760617257</v>
      </c>
      <c r="N37" s="52">
        <v>-0.5718935668879979</v>
      </c>
      <c r="O37" s="53" t="s">
        <v>28</v>
      </c>
      <c r="P37" s="215">
        <v>7258095.122986025</v>
      </c>
      <c r="Q37" s="215">
        <v>0</v>
      </c>
      <c r="R37" s="203">
        <v>7258095.122986025</v>
      </c>
      <c r="S37" s="217">
        <v>0.05218700000000003</v>
      </c>
    </row>
    <row r="38" spans="1:19" s="5" customFormat="1" ht="12.75">
      <c r="A38" s="35">
        <v>29</v>
      </c>
      <c r="B38" s="46">
        <v>26351</v>
      </c>
      <c r="C38" s="47" t="s">
        <v>50</v>
      </c>
      <c r="D38" s="48" t="s">
        <v>163</v>
      </c>
      <c r="E38" s="49">
        <v>3772.072</v>
      </c>
      <c r="F38" s="50">
        <v>0.3587934218314803</v>
      </c>
      <c r="G38" s="50">
        <v>0.13709804901791106</v>
      </c>
      <c r="H38" s="41">
        <v>0.24794573542469567</v>
      </c>
      <c r="I38" s="42">
        <v>1835399.2253102586</v>
      </c>
      <c r="J38" s="42">
        <v>317090.1297426883</v>
      </c>
      <c r="K38" s="42">
        <v>2152489.355052947</v>
      </c>
      <c r="L38" s="212">
        <v>2045728.900902125</v>
      </c>
      <c r="M38" s="51">
        <v>106760.45415082201</v>
      </c>
      <c r="N38" s="52">
        <v>0.05218699999972763</v>
      </c>
      <c r="O38" s="53" t="s">
        <v>28</v>
      </c>
      <c r="P38" s="215">
        <v>2152489.355053504</v>
      </c>
      <c r="Q38" s="215">
        <v>0</v>
      </c>
      <c r="R38" s="203">
        <v>2152489.355053504</v>
      </c>
      <c r="S38" s="217">
        <v>0.05218699999999987</v>
      </c>
    </row>
    <row r="39" spans="1:19" s="5" customFormat="1" ht="12.75">
      <c r="A39" s="35">
        <v>30</v>
      </c>
      <c r="B39" s="46">
        <v>26244</v>
      </c>
      <c r="C39" s="47" t="s">
        <v>51</v>
      </c>
      <c r="D39" s="48" t="s">
        <v>125</v>
      </c>
      <c r="E39" s="49">
        <v>39611.39205</v>
      </c>
      <c r="F39" s="50">
        <v>3.7677719028501566</v>
      </c>
      <c r="G39" s="50">
        <v>4.59224093804581</v>
      </c>
      <c r="H39" s="41">
        <v>4.180006420447984</v>
      </c>
      <c r="I39" s="42">
        <v>19273947.655832376</v>
      </c>
      <c r="J39" s="42">
        <v>5345680.884225873</v>
      </c>
      <c r="K39" s="42">
        <v>24619628.540058248</v>
      </c>
      <c r="L39" s="212">
        <v>59125907.03088356</v>
      </c>
      <c r="M39" s="51">
        <v>-34506278.49082531</v>
      </c>
      <c r="N39" s="52">
        <v>-0.5836067508072469</v>
      </c>
      <c r="O39" s="53" t="s">
        <v>28</v>
      </c>
      <c r="P39" s="215">
        <v>62211510.741104275</v>
      </c>
      <c r="Q39" s="215">
        <v>0</v>
      </c>
      <c r="R39" s="203">
        <v>62211510.741104275</v>
      </c>
      <c r="S39" s="217">
        <v>0.05218699999999994</v>
      </c>
    </row>
    <row r="40" spans="1:19" s="5" customFormat="1" ht="12.75">
      <c r="A40" s="35">
        <v>31</v>
      </c>
      <c r="B40" s="46">
        <v>26245</v>
      </c>
      <c r="C40" s="47" t="s">
        <v>52</v>
      </c>
      <c r="D40" s="48" t="s">
        <v>126</v>
      </c>
      <c r="E40" s="49">
        <v>53780.29580000001</v>
      </c>
      <c r="F40" s="50">
        <v>5.115495239006888</v>
      </c>
      <c r="G40" s="50">
        <v>10.268519425686767</v>
      </c>
      <c r="H40" s="41">
        <v>7.692007332346828</v>
      </c>
      <c r="I40" s="42">
        <v>26168194.363277417</v>
      </c>
      <c r="J40" s="42">
        <v>9837070.191256989</v>
      </c>
      <c r="K40" s="42">
        <v>36005264.554534405</v>
      </c>
      <c r="L40" s="212">
        <v>82171584.02466115</v>
      </c>
      <c r="M40" s="51">
        <v>-46166319.47012675</v>
      </c>
      <c r="N40" s="52">
        <v>-0.5618282769901505</v>
      </c>
      <c r="O40" s="53" t="s">
        <v>28</v>
      </c>
      <c r="P40" s="215">
        <v>86459872.48015614</v>
      </c>
      <c r="Q40" s="215">
        <v>0</v>
      </c>
      <c r="R40" s="203">
        <v>86459872.48015614</v>
      </c>
      <c r="S40" s="217">
        <v>0.05218699999999992</v>
      </c>
    </row>
    <row r="41" spans="1:19" s="5" customFormat="1" ht="12.75">
      <c r="A41" s="35">
        <v>32</v>
      </c>
      <c r="B41" s="46">
        <v>26243</v>
      </c>
      <c r="C41" s="47" t="s">
        <v>53</v>
      </c>
      <c r="D41" s="48" t="s">
        <v>124</v>
      </c>
      <c r="E41" s="49">
        <v>29764.686702500007</v>
      </c>
      <c r="F41" s="50">
        <v>2.8311691271354142</v>
      </c>
      <c r="G41" s="50">
        <v>3.080747672833168</v>
      </c>
      <c r="H41" s="41">
        <v>2.955958399984291</v>
      </c>
      <c r="I41" s="42">
        <v>14482778.408092706</v>
      </c>
      <c r="J41" s="42">
        <v>3780283.7421645434</v>
      </c>
      <c r="K41" s="42">
        <v>18263062.15025725</v>
      </c>
      <c r="L41" s="212">
        <v>43240471.2137184</v>
      </c>
      <c r="M41" s="51">
        <v>-24977409.06346115</v>
      </c>
      <c r="N41" s="52">
        <v>-0.5776396131302302</v>
      </c>
      <c r="O41" s="53" t="s">
        <v>28</v>
      </c>
      <c r="P41" s="215">
        <v>45497061.68494872</v>
      </c>
      <c r="Q41" s="215">
        <v>0</v>
      </c>
      <c r="R41" s="203">
        <v>45497061.68494872</v>
      </c>
      <c r="S41" s="217">
        <v>0.05218699999999996</v>
      </c>
    </row>
    <row r="42" spans="1:19" s="5" customFormat="1" ht="12.75">
      <c r="A42" s="35">
        <v>33</v>
      </c>
      <c r="B42" s="46">
        <v>26248</v>
      </c>
      <c r="C42" s="47" t="s">
        <v>54</v>
      </c>
      <c r="D42" s="48" t="s">
        <v>129</v>
      </c>
      <c r="E42" s="49">
        <v>15031.96145</v>
      </c>
      <c r="F42" s="50">
        <v>1.429815996482676</v>
      </c>
      <c r="G42" s="50">
        <v>1.0490467223235047</v>
      </c>
      <c r="H42" s="41">
        <v>1.2394313594030903</v>
      </c>
      <c r="I42" s="42">
        <v>7314189.761018262</v>
      </c>
      <c r="J42" s="42">
        <v>1585070.418279669</v>
      </c>
      <c r="K42" s="42">
        <v>8899260.179297931</v>
      </c>
      <c r="L42" s="212">
        <v>22907603.238491148</v>
      </c>
      <c r="M42" s="51">
        <v>-14008343.059193216</v>
      </c>
      <c r="N42" s="52">
        <v>-0.6115150028290739</v>
      </c>
      <c r="O42" s="53" t="s">
        <v>28</v>
      </c>
      <c r="P42" s="215">
        <v>24103082.328698285</v>
      </c>
      <c r="Q42" s="215">
        <v>0</v>
      </c>
      <c r="R42" s="203">
        <v>24103082.328698285</v>
      </c>
      <c r="S42" s="217">
        <v>0.05218699999999998</v>
      </c>
    </row>
    <row r="43" spans="1:19" s="5" customFormat="1" ht="12.75">
      <c r="A43" s="35">
        <v>34</v>
      </c>
      <c r="B43" s="46">
        <v>26250</v>
      </c>
      <c r="C43" s="47" t="s">
        <v>55</v>
      </c>
      <c r="D43" s="48" t="s">
        <v>131</v>
      </c>
      <c r="E43" s="49">
        <v>4093.0660000000007</v>
      </c>
      <c r="F43" s="50">
        <v>0.38932585484107674</v>
      </c>
      <c r="G43" s="50">
        <v>0</v>
      </c>
      <c r="H43" s="41">
        <v>0.19466292742053837</v>
      </c>
      <c r="I43" s="42">
        <v>1991587.1609936822</v>
      </c>
      <c r="J43" s="42">
        <v>248948.39512421028</v>
      </c>
      <c r="K43" s="42">
        <v>2240535.5561178923</v>
      </c>
      <c r="L43" s="212">
        <v>5590145.619851619</v>
      </c>
      <c r="M43" s="51">
        <v>-3349610.0637337267</v>
      </c>
      <c r="N43" s="52">
        <v>-0.5991990712797632</v>
      </c>
      <c r="O43" s="53" t="s">
        <v>28</v>
      </c>
      <c r="P43" s="215">
        <v>5881878.549314816</v>
      </c>
      <c r="Q43" s="215">
        <v>0</v>
      </c>
      <c r="R43" s="203">
        <v>5881878.549314816</v>
      </c>
      <c r="S43" s="217">
        <v>0.05218700000000002</v>
      </c>
    </row>
    <row r="44" spans="1:19" s="5" customFormat="1" ht="12.75">
      <c r="A44" s="35">
        <v>35</v>
      </c>
      <c r="B44" s="46">
        <v>26249</v>
      </c>
      <c r="C44" s="47" t="s">
        <v>56</v>
      </c>
      <c r="D44" s="48" t="s">
        <v>130</v>
      </c>
      <c r="E44" s="49">
        <v>15523.61855</v>
      </c>
      <c r="F44" s="50">
        <v>1.4765816290784328</v>
      </c>
      <c r="G44" s="50">
        <v>1.0789136457647484</v>
      </c>
      <c r="H44" s="41">
        <v>1.2777476374215906</v>
      </c>
      <c r="I44" s="42">
        <v>7553418.243522913</v>
      </c>
      <c r="J44" s="42">
        <v>1634071.9207549284</v>
      </c>
      <c r="K44" s="42">
        <v>9187490.164277842</v>
      </c>
      <c r="L44" s="212">
        <v>19821398.18172789</v>
      </c>
      <c r="M44" s="51">
        <v>-10633908.017450048</v>
      </c>
      <c r="N44" s="52">
        <v>-0.5364862720558625</v>
      </c>
      <c r="O44" s="53" t="s">
        <v>28</v>
      </c>
      <c r="P44" s="215">
        <v>20855817.488637723</v>
      </c>
      <c r="Q44" s="215">
        <v>0</v>
      </c>
      <c r="R44" s="203">
        <v>20855817.488637723</v>
      </c>
      <c r="S44" s="217">
        <v>0.05218699999999998</v>
      </c>
    </row>
    <row r="45" spans="1:19" s="5" customFormat="1" ht="12.75">
      <c r="A45" s="35">
        <v>36</v>
      </c>
      <c r="B45" s="46">
        <v>26281</v>
      </c>
      <c r="C45" s="47" t="s">
        <v>57</v>
      </c>
      <c r="D45" s="48" t="s">
        <v>155</v>
      </c>
      <c r="E45" s="49">
        <v>21347.419200000004</v>
      </c>
      <c r="F45" s="50">
        <v>2.030532180202033</v>
      </c>
      <c r="G45" s="50">
        <v>0.8177526146979648</v>
      </c>
      <c r="H45" s="41">
        <v>1.424142397449999</v>
      </c>
      <c r="I45" s="42">
        <v>10387139.12726304</v>
      </c>
      <c r="J45" s="42">
        <v>1821291.6499894168</v>
      </c>
      <c r="K45" s="42">
        <v>12208430.777252456</v>
      </c>
      <c r="L45" s="212">
        <v>25170195.068945732</v>
      </c>
      <c r="M45" s="51">
        <v>-12961764.291693276</v>
      </c>
      <c r="N45" s="52">
        <v>-0.5149647929302356</v>
      </c>
      <c r="O45" s="53" t="s">
        <v>28</v>
      </c>
      <c r="P45" s="215">
        <v>26483752.039008804</v>
      </c>
      <c r="Q45" s="215">
        <v>0</v>
      </c>
      <c r="R45" s="203">
        <v>26483752.039008804</v>
      </c>
      <c r="S45" s="217">
        <v>0.05218700000000003</v>
      </c>
    </row>
    <row r="46" spans="1:19" s="5" customFormat="1" ht="12.75">
      <c r="A46" s="35">
        <v>37</v>
      </c>
      <c r="B46" s="46">
        <v>26246</v>
      </c>
      <c r="C46" s="47" t="s">
        <v>58</v>
      </c>
      <c r="D46" s="48" t="s">
        <v>127</v>
      </c>
      <c r="E46" s="49">
        <v>33171.19565000001</v>
      </c>
      <c r="F46" s="50">
        <v>3.155190779366093</v>
      </c>
      <c r="G46" s="50">
        <v>5.247080994836875</v>
      </c>
      <c r="H46" s="41">
        <v>4.201135887101484</v>
      </c>
      <c r="I46" s="42">
        <v>16140303.472103672</v>
      </c>
      <c r="J46" s="42">
        <v>5372702.705396042</v>
      </c>
      <c r="K46" s="42">
        <v>21513006.177499715</v>
      </c>
      <c r="L46" s="212">
        <v>52305797.40703145</v>
      </c>
      <c r="M46" s="51">
        <v>-30792791.22953173</v>
      </c>
      <c r="N46" s="52">
        <v>-0.5887070412082518</v>
      </c>
      <c r="O46" s="53" t="s">
        <v>28</v>
      </c>
      <c r="P46" s="215">
        <v>55035480.056312196</v>
      </c>
      <c r="Q46" s="215">
        <v>0</v>
      </c>
      <c r="R46" s="203">
        <v>55035480.056312196</v>
      </c>
      <c r="S46" s="217">
        <v>0.05218699999999998</v>
      </c>
    </row>
    <row r="47" spans="1:19" s="5" customFormat="1" ht="12.75">
      <c r="A47" s="35">
        <v>38</v>
      </c>
      <c r="B47" s="46">
        <v>26280</v>
      </c>
      <c r="C47" s="47" t="s">
        <v>59</v>
      </c>
      <c r="D47" s="48" t="s">
        <v>60</v>
      </c>
      <c r="E47" s="49">
        <v>14168.964099999997</v>
      </c>
      <c r="F47" s="50">
        <v>1.347729076551667</v>
      </c>
      <c r="G47" s="50">
        <v>2.3589206136601986</v>
      </c>
      <c r="H47" s="41">
        <v>1.8533248451059328</v>
      </c>
      <c r="I47" s="42">
        <v>6894276.072298955</v>
      </c>
      <c r="J47" s="42">
        <v>2370159.803649744</v>
      </c>
      <c r="K47" s="42">
        <v>9264435.8759487</v>
      </c>
      <c r="L47" s="212">
        <v>20712467.668889377</v>
      </c>
      <c r="M47" s="51">
        <v>-11448031.792940678</v>
      </c>
      <c r="N47" s="52">
        <v>-0.5527121140730081</v>
      </c>
      <c r="O47" s="53" t="s">
        <v>28</v>
      </c>
      <c r="P47" s="215">
        <v>21793389.219125707</v>
      </c>
      <c r="Q47" s="215">
        <v>0</v>
      </c>
      <c r="R47" s="203">
        <v>21793389.219125707</v>
      </c>
      <c r="S47" s="217">
        <v>0.052186999999999976</v>
      </c>
    </row>
    <row r="48" spans="1:19" s="5" customFormat="1" ht="12.75">
      <c r="A48" s="35">
        <v>39</v>
      </c>
      <c r="B48" s="46">
        <v>26285</v>
      </c>
      <c r="C48" s="47" t="s">
        <v>61</v>
      </c>
      <c r="D48" s="48" t="s">
        <v>159</v>
      </c>
      <c r="E48" s="49">
        <v>5215.7506</v>
      </c>
      <c r="F48" s="50">
        <v>0.4961138083243365</v>
      </c>
      <c r="G48" s="50">
        <v>0.0963321286831113</v>
      </c>
      <c r="H48" s="41">
        <v>0.29622296850372387</v>
      </c>
      <c r="I48" s="42">
        <v>2537858.400012385</v>
      </c>
      <c r="J48" s="42">
        <v>378830.38945889694</v>
      </c>
      <c r="K48" s="42">
        <v>2916688.789471282</v>
      </c>
      <c r="L48" s="212">
        <v>6322865.036348796</v>
      </c>
      <c r="M48" s="51">
        <v>-3406176.2468775143</v>
      </c>
      <c r="N48" s="52">
        <v>-0.5387077262121106</v>
      </c>
      <c r="O48" s="53" t="s">
        <v>28</v>
      </c>
      <c r="P48" s="215">
        <v>6652836.394000731</v>
      </c>
      <c r="Q48" s="215">
        <v>0</v>
      </c>
      <c r="R48" s="203">
        <v>6652836.394000731</v>
      </c>
      <c r="S48" s="217">
        <v>0.05218700000000005</v>
      </c>
    </row>
    <row r="49" spans="1:19" s="5" customFormat="1" ht="12.75">
      <c r="A49" s="35">
        <v>40</v>
      </c>
      <c r="B49" s="46">
        <v>26247</v>
      </c>
      <c r="C49" s="47" t="s">
        <v>62</v>
      </c>
      <c r="D49" s="48" t="s">
        <v>128</v>
      </c>
      <c r="E49" s="49">
        <v>24991.425300000003</v>
      </c>
      <c r="F49" s="50">
        <v>2.3771441796001853</v>
      </c>
      <c r="G49" s="50">
        <v>2.4156622307376945</v>
      </c>
      <c r="H49" s="41">
        <v>2.39640320516894</v>
      </c>
      <c r="I49" s="42">
        <v>12160224.575516906</v>
      </c>
      <c r="J49" s="42">
        <v>3064685.915816437</v>
      </c>
      <c r="K49" s="42">
        <v>15224910.491333343</v>
      </c>
      <c r="L49" s="212">
        <v>37570492.441819884</v>
      </c>
      <c r="M49" s="51">
        <v>-22345581.95048654</v>
      </c>
      <c r="N49" s="52">
        <v>-0.5947641486224858</v>
      </c>
      <c r="O49" s="53" t="s">
        <v>28</v>
      </c>
      <c r="P49" s="215">
        <v>39531183.73088114</v>
      </c>
      <c r="Q49" s="215">
        <v>0</v>
      </c>
      <c r="R49" s="203">
        <v>39531183.73088114</v>
      </c>
      <c r="S49" s="217">
        <v>0.05218700000000004</v>
      </c>
    </row>
    <row r="50" spans="1:19" s="5" customFormat="1" ht="12.75">
      <c r="A50" s="35">
        <v>41</v>
      </c>
      <c r="B50" s="46">
        <v>26251</v>
      </c>
      <c r="C50" s="47" t="s">
        <v>63</v>
      </c>
      <c r="D50" s="48" t="s">
        <v>132</v>
      </c>
      <c r="E50" s="49">
        <v>11541.005260000002</v>
      </c>
      <c r="F50" s="50">
        <v>1.0977618583660422</v>
      </c>
      <c r="G50" s="50">
        <v>0.1620807276992783</v>
      </c>
      <c r="H50" s="41">
        <v>0.6299212930326603</v>
      </c>
      <c r="I50" s="42">
        <v>5615574.706290237</v>
      </c>
      <c r="J50" s="42">
        <v>805586.8522734583</v>
      </c>
      <c r="K50" s="42">
        <v>6421161.558563695</v>
      </c>
      <c r="L50" s="212">
        <v>11346305.1189724</v>
      </c>
      <c r="M50" s="51">
        <v>-4925143.560408705</v>
      </c>
      <c r="N50" s="52">
        <v>-0.434074662083013</v>
      </c>
      <c r="O50" s="53" t="s">
        <v>28</v>
      </c>
      <c r="P50" s="215">
        <v>11938434.744216213</v>
      </c>
      <c r="Q50" s="215">
        <v>0</v>
      </c>
      <c r="R50" s="203">
        <v>11938434.744216213</v>
      </c>
      <c r="S50" s="217">
        <v>0.05218700000000001</v>
      </c>
    </row>
    <row r="51" spans="1:19" s="5" customFormat="1" ht="12.75">
      <c r="A51" s="35">
        <v>42</v>
      </c>
      <c r="B51" s="46">
        <v>26254</v>
      </c>
      <c r="C51" s="47" t="s">
        <v>64</v>
      </c>
      <c r="D51" s="48" t="s">
        <v>135</v>
      </c>
      <c r="E51" s="49">
        <v>4237.885</v>
      </c>
      <c r="F51" s="50">
        <v>0.4031008052015717</v>
      </c>
      <c r="G51" s="50">
        <v>0.5870489487017487</v>
      </c>
      <c r="H51" s="41">
        <v>0.4950748769516602</v>
      </c>
      <c r="I51" s="42">
        <v>2062052.5923031075</v>
      </c>
      <c r="J51" s="42">
        <v>633135.9428144925</v>
      </c>
      <c r="K51" s="42">
        <v>2695188.5351176</v>
      </c>
      <c r="L51" s="212">
        <v>5681328.814521095</v>
      </c>
      <c r="M51" s="51">
        <v>-2986140.2794034947</v>
      </c>
      <c r="N51" s="52">
        <v>-0.5256059589036848</v>
      </c>
      <c r="O51" s="53" t="s">
        <v>28</v>
      </c>
      <c r="P51" s="215">
        <v>5977820.321364507</v>
      </c>
      <c r="Q51" s="215">
        <v>0</v>
      </c>
      <c r="R51" s="203">
        <v>5977820.321364507</v>
      </c>
      <c r="S51" s="217">
        <v>0.05218699999999998</v>
      </c>
    </row>
    <row r="52" spans="1:19" s="5" customFormat="1" ht="12.75">
      <c r="A52" s="35">
        <v>43</v>
      </c>
      <c r="B52" s="46">
        <v>26274</v>
      </c>
      <c r="C52" s="47" t="s">
        <v>65</v>
      </c>
      <c r="D52" s="48" t="s">
        <v>149</v>
      </c>
      <c r="E52" s="49">
        <v>24506.7879</v>
      </c>
      <c r="F52" s="50">
        <v>2.3310462495783</v>
      </c>
      <c r="G52" s="50">
        <v>2.1590155414819496</v>
      </c>
      <c r="H52" s="41">
        <v>2.2450308955301246</v>
      </c>
      <c r="I52" s="42">
        <v>11924411.709665887</v>
      </c>
      <c r="J52" s="42">
        <v>2871100.5523875905</v>
      </c>
      <c r="K52" s="42">
        <v>14795512.262053479</v>
      </c>
      <c r="L52" s="212">
        <v>37791708.4745798</v>
      </c>
      <c r="M52" s="51">
        <v>-22996196.212526325</v>
      </c>
      <c r="N52" s="52">
        <v>-0.6084984548394915</v>
      </c>
      <c r="O52" s="53" t="s">
        <v>28</v>
      </c>
      <c r="P52" s="215">
        <v>39763944.3647427</v>
      </c>
      <c r="Q52" s="215">
        <v>0</v>
      </c>
      <c r="R52" s="203">
        <v>39763944.3647427</v>
      </c>
      <c r="S52" s="217">
        <v>0.05218699999999991</v>
      </c>
    </row>
    <row r="53" spans="1:19" s="5" customFormat="1" ht="12.75">
      <c r="A53" s="35">
        <v>44</v>
      </c>
      <c r="B53" s="46">
        <v>26282</v>
      </c>
      <c r="C53" s="47" t="s">
        <v>66</v>
      </c>
      <c r="D53" s="48" t="s">
        <v>156</v>
      </c>
      <c r="E53" s="49">
        <v>19573.9616</v>
      </c>
      <c r="F53" s="50">
        <v>1.8618437456289265</v>
      </c>
      <c r="G53" s="50">
        <v>2.7098424932397274</v>
      </c>
      <c r="H53" s="41">
        <v>2.285843119434327</v>
      </c>
      <c r="I53" s="42">
        <v>9524217.447835766</v>
      </c>
      <c r="J53" s="42">
        <v>2923294.0428330093</v>
      </c>
      <c r="K53" s="42">
        <v>12447511.490668776</v>
      </c>
      <c r="L53" s="212">
        <v>26634445.622557275</v>
      </c>
      <c r="M53" s="51">
        <v>-14186934.1318885</v>
      </c>
      <c r="N53" s="52">
        <v>-0.5326536295492963</v>
      </c>
      <c r="O53" s="53" t="s">
        <v>28</v>
      </c>
      <c r="P53" s="215">
        <v>28024417.436261673</v>
      </c>
      <c r="Q53" s="215">
        <v>0</v>
      </c>
      <c r="R53" s="203">
        <v>28024417.436261673</v>
      </c>
      <c r="S53" s="217">
        <v>0.05218700000000004</v>
      </c>
    </row>
    <row r="54" spans="1:19" s="5" customFormat="1" ht="12.75">
      <c r="A54" s="35">
        <v>45</v>
      </c>
      <c r="B54" s="46">
        <v>26255</v>
      </c>
      <c r="C54" s="47" t="s">
        <v>67</v>
      </c>
      <c r="D54" s="48" t="s">
        <v>136</v>
      </c>
      <c r="E54" s="49">
        <v>6768.670150000001</v>
      </c>
      <c r="F54" s="50">
        <v>0.6438250182836116</v>
      </c>
      <c r="G54" s="50">
        <v>0.03782162656614828</v>
      </c>
      <c r="H54" s="41">
        <v>0.34082332242487995</v>
      </c>
      <c r="I54" s="42">
        <v>3293471.5852960055</v>
      </c>
      <c r="J54" s="42">
        <v>435868.40218053304</v>
      </c>
      <c r="K54" s="42">
        <v>3729339.9874765384</v>
      </c>
      <c r="L54" s="212">
        <v>5848094.55730577</v>
      </c>
      <c r="M54" s="51">
        <v>-2118754.5698292316</v>
      </c>
      <c r="N54" s="52">
        <v>-0.3622982749453604</v>
      </c>
      <c r="O54" s="53" t="s">
        <v>28</v>
      </c>
      <c r="P54" s="215">
        <v>6153289.067967886</v>
      </c>
      <c r="Q54" s="215">
        <v>0</v>
      </c>
      <c r="R54" s="203">
        <v>6153289.067967886</v>
      </c>
      <c r="S54" s="217">
        <v>0.05218699999999998</v>
      </c>
    </row>
    <row r="55" spans="1:19" s="5" customFormat="1" ht="12.75">
      <c r="A55" s="35">
        <v>46</v>
      </c>
      <c r="B55" s="46">
        <v>26271</v>
      </c>
      <c r="C55" s="47" t="s">
        <v>229</v>
      </c>
      <c r="D55" s="48" t="s">
        <v>146</v>
      </c>
      <c r="E55" s="49">
        <v>34127.15105</v>
      </c>
      <c r="F55" s="50">
        <v>3.246119719504107</v>
      </c>
      <c r="G55" s="50">
        <v>5.690236099128968</v>
      </c>
      <c r="H55" s="41">
        <v>4.4681779093165375</v>
      </c>
      <c r="I55" s="42">
        <v>16605448.30512678</v>
      </c>
      <c r="J55" s="42">
        <v>5714214.48548729</v>
      </c>
      <c r="K55" s="42">
        <v>22319662.79061407</v>
      </c>
      <c r="L55" s="212">
        <v>51220162.23475629</v>
      </c>
      <c r="M55" s="51">
        <v>-28900499.444142222</v>
      </c>
      <c r="N55" s="52">
        <v>-0.5642406853707954</v>
      </c>
      <c r="O55" s="53" t="s">
        <v>28</v>
      </c>
      <c r="P55" s="215">
        <v>53893188.841301516</v>
      </c>
      <c r="Q55" s="215">
        <v>0</v>
      </c>
      <c r="R55" s="203">
        <v>53893188.841301516</v>
      </c>
      <c r="S55" s="217">
        <v>0.05218699999999996</v>
      </c>
    </row>
    <row r="56" spans="1:19" s="5" customFormat="1" ht="12.75">
      <c r="A56" s="35">
        <v>47</v>
      </c>
      <c r="B56" s="46">
        <v>26260</v>
      </c>
      <c r="C56" s="47" t="s">
        <v>69</v>
      </c>
      <c r="D56" s="48" t="s">
        <v>138</v>
      </c>
      <c r="E56" s="49">
        <v>5139.852500000001</v>
      </c>
      <c r="F56" s="50">
        <v>0.4888945031229756</v>
      </c>
      <c r="G56" s="50">
        <v>0.050817579255168</v>
      </c>
      <c r="H56" s="41">
        <v>0.2698560411890718</v>
      </c>
      <c r="I56" s="42">
        <v>2500928.2157681505</v>
      </c>
      <c r="J56" s="42">
        <v>345110.54189306416</v>
      </c>
      <c r="K56" s="42">
        <v>2846038.7576612146</v>
      </c>
      <c r="L56" s="212">
        <v>7382602.606292375</v>
      </c>
      <c r="M56" s="51">
        <v>-4536563.84863116</v>
      </c>
      <c r="N56" s="52">
        <v>-0.6144938432368735</v>
      </c>
      <c r="O56" s="53" t="s">
        <v>28</v>
      </c>
      <c r="P56" s="215">
        <v>7767878.488506955</v>
      </c>
      <c r="Q56" s="215">
        <v>0</v>
      </c>
      <c r="R56" s="203">
        <v>7767878.488506955</v>
      </c>
      <c r="S56" s="217">
        <v>0.052186999999999935</v>
      </c>
    </row>
    <row r="57" spans="1:19" s="5" customFormat="1" ht="12.75">
      <c r="A57" s="35">
        <v>48</v>
      </c>
      <c r="B57" s="46">
        <v>26286</v>
      </c>
      <c r="C57" s="47" t="s">
        <v>70</v>
      </c>
      <c r="D57" s="48" t="s">
        <v>160</v>
      </c>
      <c r="E57" s="49">
        <v>3944.23215</v>
      </c>
      <c r="F57" s="50">
        <v>0.3751690184058619</v>
      </c>
      <c r="G57" s="50">
        <v>0.11633067106497698</v>
      </c>
      <c r="H57" s="41">
        <v>0.24574984473541944</v>
      </c>
      <c r="I57" s="42">
        <v>1919168.2005417226</v>
      </c>
      <c r="J57" s="42">
        <v>314281.87307971047</v>
      </c>
      <c r="K57" s="42">
        <v>2233450.073621433</v>
      </c>
      <c r="L57" s="212">
        <v>4373641.236818624</v>
      </c>
      <c r="M57" s="51">
        <v>-2140191.1631971905</v>
      </c>
      <c r="N57" s="52">
        <v>-0.48933852762783087</v>
      </c>
      <c r="O57" s="53" t="s">
        <v>28</v>
      </c>
      <c r="P57" s="215">
        <v>4601888.452044477</v>
      </c>
      <c r="Q57" s="215">
        <v>0</v>
      </c>
      <c r="R57" s="203">
        <v>4601888.452044477</v>
      </c>
      <c r="S57" s="217">
        <v>0.052186999999999886</v>
      </c>
    </row>
    <row r="58" spans="1:19" s="5" customFormat="1" ht="12.75">
      <c r="A58" s="35">
        <v>49</v>
      </c>
      <c r="B58" s="46">
        <v>26261</v>
      </c>
      <c r="C58" s="47" t="s">
        <v>71</v>
      </c>
      <c r="D58" s="48" t="s">
        <v>139</v>
      </c>
      <c r="E58" s="49">
        <v>4248.06025</v>
      </c>
      <c r="F58" s="50">
        <v>0.40406865861621777</v>
      </c>
      <c r="G58" s="50">
        <v>0.3594410680451416</v>
      </c>
      <c r="H58" s="41">
        <v>0.38175486333067965</v>
      </c>
      <c r="I58" s="42">
        <v>2067003.6234518602</v>
      </c>
      <c r="J58" s="42">
        <v>488214.48344769835</v>
      </c>
      <c r="K58" s="42">
        <v>2555218.1068995586</v>
      </c>
      <c r="L58" s="212">
        <v>6458533.389040527</v>
      </c>
      <c r="M58" s="51">
        <v>-3903315.2821409684</v>
      </c>
      <c r="N58" s="52">
        <v>-0.604365580700488</v>
      </c>
      <c r="O58" s="53" t="s">
        <v>28</v>
      </c>
      <c r="P58" s="215">
        <v>6795584.871014385</v>
      </c>
      <c r="Q58" s="215">
        <v>0</v>
      </c>
      <c r="R58" s="203">
        <v>6795584.871014385</v>
      </c>
      <c r="S58" s="217">
        <v>0.05218699999999994</v>
      </c>
    </row>
    <row r="59" spans="1:19" s="5" customFormat="1" ht="12.75">
      <c r="A59" s="35">
        <v>50</v>
      </c>
      <c r="B59" s="46">
        <v>26262</v>
      </c>
      <c r="C59" s="47" t="s">
        <v>72</v>
      </c>
      <c r="D59" s="48" t="s">
        <v>140</v>
      </c>
      <c r="E59" s="49">
        <v>14187.357</v>
      </c>
      <c r="F59" s="50">
        <v>1.3494785796174635</v>
      </c>
      <c r="G59" s="50">
        <v>4.443216931850689</v>
      </c>
      <c r="H59" s="41">
        <v>2.896347755734076</v>
      </c>
      <c r="I59" s="42">
        <v>6903225.613668052</v>
      </c>
      <c r="J59" s="42">
        <v>3704049.5335504306</v>
      </c>
      <c r="K59" s="42">
        <v>10607275.147218483</v>
      </c>
      <c r="L59" s="212">
        <v>21364872.50320886</v>
      </c>
      <c r="M59" s="51">
        <v>-10757597.355990378</v>
      </c>
      <c r="N59" s="52">
        <v>-0.5035179757976398</v>
      </c>
      <c r="O59" s="53" t="s">
        <v>28</v>
      </c>
      <c r="P59" s="215">
        <v>22479841.10453382</v>
      </c>
      <c r="Q59" s="215">
        <v>0</v>
      </c>
      <c r="R59" s="203">
        <v>22479841.10453382</v>
      </c>
      <c r="S59" s="217">
        <v>0.05218699999999999</v>
      </c>
    </row>
    <row r="60" spans="1:19" s="5" customFormat="1" ht="12.75">
      <c r="A60" s="35">
        <v>51</v>
      </c>
      <c r="B60" s="46">
        <v>26266</v>
      </c>
      <c r="C60" s="47" t="s">
        <v>162</v>
      </c>
      <c r="D60" s="48" t="s">
        <v>230</v>
      </c>
      <c r="E60" s="49">
        <v>6027.86525</v>
      </c>
      <c r="F60" s="50">
        <v>0.5733608476684886</v>
      </c>
      <c r="G60" s="50">
        <v>0</v>
      </c>
      <c r="H60" s="41">
        <v>0.2866804238342443</v>
      </c>
      <c r="I60" s="42">
        <v>2933013.794573547</v>
      </c>
      <c r="J60" s="42">
        <v>366626.72432169336</v>
      </c>
      <c r="K60" s="42">
        <v>3299640.51889524</v>
      </c>
      <c r="L60" s="212">
        <v>10000000</v>
      </c>
      <c r="M60" s="51">
        <v>-6700359.4811047595</v>
      </c>
      <c r="N60" s="52">
        <v>-0.670035948110476</v>
      </c>
      <c r="O60" s="53" t="s">
        <v>28</v>
      </c>
      <c r="P60" s="215">
        <v>10521870</v>
      </c>
      <c r="Q60" s="215">
        <v>0</v>
      </c>
      <c r="R60" s="203">
        <v>10521870</v>
      </c>
      <c r="S60" s="217">
        <v>0.052187</v>
      </c>
    </row>
    <row r="61" spans="1:19" s="5" customFormat="1" ht="12.75">
      <c r="A61" s="35">
        <v>52</v>
      </c>
      <c r="B61" s="46">
        <v>26268</v>
      </c>
      <c r="C61" s="47" t="s">
        <v>74</v>
      </c>
      <c r="D61" s="48" t="s">
        <v>143</v>
      </c>
      <c r="E61" s="49">
        <v>7155.345487500001</v>
      </c>
      <c r="F61" s="50">
        <v>0.6806049544776893</v>
      </c>
      <c r="G61" s="50">
        <v>0.2581199191432829</v>
      </c>
      <c r="H61" s="41">
        <v>0.4693624368104861</v>
      </c>
      <c r="I61" s="42">
        <v>3481618.4750939948</v>
      </c>
      <c r="J61" s="42">
        <v>600253.0986453812</v>
      </c>
      <c r="K61" s="42">
        <v>4081871.573739376</v>
      </c>
      <c r="L61" s="212">
        <v>9306532.61583763</v>
      </c>
      <c r="M61" s="51">
        <v>-5224661.042098254</v>
      </c>
      <c r="N61" s="52">
        <v>-0.5613971666748423</v>
      </c>
      <c r="O61" s="53" t="s">
        <v>28</v>
      </c>
      <c r="P61" s="215">
        <v>9792212.633460348</v>
      </c>
      <c r="Q61" s="215">
        <v>0</v>
      </c>
      <c r="R61" s="203">
        <v>9792212.633460348</v>
      </c>
      <c r="S61" s="217">
        <v>0.05218700000000002</v>
      </c>
    </row>
    <row r="62" spans="1:19" s="5" customFormat="1" ht="12.75">
      <c r="A62" s="35">
        <v>53</v>
      </c>
      <c r="B62" s="46">
        <v>26269</v>
      </c>
      <c r="C62" s="47" t="s">
        <v>75</v>
      </c>
      <c r="D62" s="48" t="s">
        <v>144</v>
      </c>
      <c r="E62" s="49">
        <v>11022.47525</v>
      </c>
      <c r="F62" s="50">
        <v>1.048440117792105</v>
      </c>
      <c r="G62" s="50">
        <v>0.9296352344447912</v>
      </c>
      <c r="H62" s="41">
        <v>0.9890376761184481</v>
      </c>
      <c r="I62" s="42">
        <v>5363270.514150181</v>
      </c>
      <c r="J62" s="42">
        <v>1264849.6837569298</v>
      </c>
      <c r="K62" s="42">
        <v>6628120.197907111</v>
      </c>
      <c r="L62" s="212">
        <v>14943643.91853914</v>
      </c>
      <c r="M62" s="51">
        <v>-8315523.72063203</v>
      </c>
      <c r="N62" s="52">
        <v>-0.5564589042646928</v>
      </c>
      <c r="O62" s="53" t="s">
        <v>28</v>
      </c>
      <c r="P62" s="215">
        <v>15723507.863715943</v>
      </c>
      <c r="Q62" s="215">
        <v>0</v>
      </c>
      <c r="R62" s="203">
        <v>15723507.863715943</v>
      </c>
      <c r="S62" s="217">
        <v>0.05218700000000003</v>
      </c>
    </row>
    <row r="63" spans="1:19" s="5" customFormat="1" ht="12.75">
      <c r="A63" s="35">
        <v>54</v>
      </c>
      <c r="B63" s="46">
        <v>26230</v>
      </c>
      <c r="C63" s="47" t="s">
        <v>76</v>
      </c>
      <c r="D63" s="48" t="s">
        <v>111</v>
      </c>
      <c r="E63" s="49">
        <v>6379.615000000001</v>
      </c>
      <c r="F63" s="50">
        <v>0.606818718152103</v>
      </c>
      <c r="G63" s="50">
        <v>0.03782162656614828</v>
      </c>
      <c r="H63" s="41">
        <v>0.32232017235912563</v>
      </c>
      <c r="I63" s="42">
        <v>3104166.7361539514</v>
      </c>
      <c r="J63" s="42">
        <v>412205.2960377762</v>
      </c>
      <c r="K63" s="42">
        <v>3516372.032191728</v>
      </c>
      <c r="L63" s="212">
        <v>11129298.7382898</v>
      </c>
      <c r="M63" s="51">
        <v>-7612926.706098072</v>
      </c>
      <c r="N63" s="52">
        <v>-0.6840437016850106</v>
      </c>
      <c r="O63" s="53" t="s">
        <v>28</v>
      </c>
      <c r="P63" s="215">
        <v>11710103.45154493</v>
      </c>
      <c r="Q63" s="215">
        <v>0</v>
      </c>
      <c r="R63" s="203">
        <v>11710103.45154493</v>
      </c>
      <c r="S63" s="217">
        <v>0.052187</v>
      </c>
    </row>
    <row r="64" spans="1:19" s="5" customFormat="1" ht="12.75">
      <c r="A64" s="35">
        <v>55</v>
      </c>
      <c r="B64" s="54">
        <v>26258</v>
      </c>
      <c r="C64" s="55" t="s">
        <v>77</v>
      </c>
      <c r="D64" s="56" t="s">
        <v>137</v>
      </c>
      <c r="E64" s="57">
        <v>21081.042828499994</v>
      </c>
      <c r="F64" s="58">
        <v>2.005194888171143</v>
      </c>
      <c r="G64" s="58">
        <v>0.3994069958328756</v>
      </c>
      <c r="H64" s="59">
        <v>1.2023009420020094</v>
      </c>
      <c r="I64" s="60">
        <v>10257526.811832137</v>
      </c>
      <c r="J64" s="60">
        <v>1537585.4762582132</v>
      </c>
      <c r="K64" s="60">
        <v>11795112.28809035</v>
      </c>
      <c r="L64" s="213">
        <v>29184921.866943028</v>
      </c>
      <c r="M64" s="61">
        <v>-17389809.578852676</v>
      </c>
      <c r="N64" s="62">
        <v>-0.5958491051692567</v>
      </c>
      <c r="O64" s="63" t="s">
        <v>28</v>
      </c>
      <c r="P64" s="218">
        <v>30707995.384413183</v>
      </c>
      <c r="Q64" s="218">
        <v>0</v>
      </c>
      <c r="R64" s="204">
        <v>30707995.384413183</v>
      </c>
      <c r="S64" s="219">
        <v>0.05218699999999997</v>
      </c>
    </row>
    <row r="65" spans="1:12" ht="12.75">
      <c r="A65" s="35"/>
      <c r="B65" s="35"/>
      <c r="C65" s="35"/>
      <c r="D65" s="35"/>
      <c r="E65" s="64"/>
      <c r="F65" s="65"/>
      <c r="L65" s="66"/>
    </row>
    <row r="66" spans="1:12" ht="12.75">
      <c r="A66" s="35"/>
      <c r="B66" s="35"/>
      <c r="C66" s="85"/>
      <c r="D66" s="35"/>
      <c r="E66" s="64"/>
      <c r="F66" s="65"/>
      <c r="L66" s="66"/>
    </row>
    <row r="67" ht="12.75">
      <c r="C67" s="85"/>
    </row>
    <row r="68" ht="12.75">
      <c r="C68" s="198"/>
    </row>
  </sheetData>
  <sheetProtection/>
  <printOptions horizontalCentered="1"/>
  <pageMargins left="0" right="0" top="0.3937007874015748" bottom="0.3937007874015748" header="0.11811023622047245" footer="0.11811023622047245"/>
  <pageSetup horizontalDpi="600" verticalDpi="600" orientation="landscape" paperSize="8" r:id="rId1"/>
  <headerFooter alignWithMargins="0">
    <oddFooter>&amp;L&amp;8Elaboração DIFES-SESu-MEC em 07julho2010 - &amp;F  -  IMRPESSO EM: &amp;D - &amp;Th&amp;R&amp;8&amp;P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2.7109375" style="153" bestFit="1" customWidth="1"/>
    <col min="2" max="2" width="6.00390625" style="161" bestFit="1" customWidth="1"/>
    <col min="3" max="3" width="9.140625" style="161" customWidth="1"/>
    <col min="4" max="5" width="9.28125" style="155" bestFit="1" customWidth="1"/>
    <col min="6" max="6" width="9.57421875" style="155" bestFit="1" customWidth="1"/>
    <col min="7" max="7" width="10.57421875" style="155" customWidth="1"/>
    <col min="8" max="8" width="1.8515625" style="161" customWidth="1"/>
    <col min="9" max="9" width="7.421875" style="156" bestFit="1" customWidth="1"/>
    <col min="10" max="10" width="8.140625" style="156" bestFit="1" customWidth="1"/>
    <col min="11" max="11" width="6.8515625" style="156" bestFit="1" customWidth="1"/>
    <col min="12" max="14" width="9.421875" style="156" customWidth="1"/>
    <col min="15" max="15" width="8.00390625" style="156" bestFit="1" customWidth="1"/>
    <col min="16" max="16" width="2.00390625" style="161" customWidth="1"/>
    <col min="17" max="19" width="9.28125" style="155" bestFit="1" customWidth="1"/>
    <col min="20" max="16384" width="9.140625" style="161" customWidth="1"/>
  </cols>
  <sheetData>
    <row r="1" spans="1:15" s="155" customFormat="1" ht="11.25">
      <c r="A1" s="153"/>
      <c r="B1" s="154" t="s">
        <v>0</v>
      </c>
      <c r="I1" s="156"/>
      <c r="J1" s="156"/>
      <c r="K1" s="156"/>
      <c r="L1" s="156"/>
      <c r="M1" s="156"/>
      <c r="N1" s="156"/>
      <c r="O1" s="156"/>
    </row>
    <row r="2" spans="1:15" s="159" customFormat="1" ht="6.75">
      <c r="A2" s="157"/>
      <c r="B2" s="158"/>
      <c r="I2" s="160"/>
      <c r="J2" s="160"/>
      <c r="K2" s="160"/>
      <c r="L2" s="160"/>
      <c r="M2" s="160"/>
      <c r="N2" s="160"/>
      <c r="O2" s="160"/>
    </row>
    <row r="3" spans="2:17" ht="15.75">
      <c r="B3" s="162" t="s">
        <v>177</v>
      </c>
      <c r="I3" s="162" t="s">
        <v>232</v>
      </c>
      <c r="Q3" s="162" t="s">
        <v>233</v>
      </c>
    </row>
    <row r="4" spans="1:19" s="228" customFormat="1" ht="12.75">
      <c r="A4" s="227"/>
      <c r="B4" s="228" t="s">
        <v>234</v>
      </c>
      <c r="D4" s="227"/>
      <c r="E4" s="227"/>
      <c r="F4" s="227"/>
      <c r="G4" s="227"/>
      <c r="I4" s="229" t="s">
        <v>235</v>
      </c>
      <c r="J4" s="227"/>
      <c r="K4" s="227"/>
      <c r="L4" s="227"/>
      <c r="M4" s="227"/>
      <c r="N4" s="227"/>
      <c r="O4" s="227"/>
      <c r="Q4" s="229" t="s">
        <v>236</v>
      </c>
      <c r="R4" s="227"/>
      <c r="S4" s="227"/>
    </row>
    <row r="5" spans="1:7" ht="12.75">
      <c r="A5" s="163"/>
      <c r="B5" s="14" t="s">
        <v>178</v>
      </c>
      <c r="G5" s="164" t="s">
        <v>179</v>
      </c>
    </row>
    <row r="6" spans="1:15" s="159" customFormat="1" ht="6.75">
      <c r="A6" s="157"/>
      <c r="B6" s="158"/>
      <c r="I6" s="160"/>
      <c r="J6" s="160"/>
      <c r="K6" s="160"/>
      <c r="L6" s="160"/>
      <c r="M6" s="160"/>
      <c r="N6" s="160"/>
      <c r="O6" s="160"/>
    </row>
    <row r="7" spans="1:19" s="168" customFormat="1" ht="45">
      <c r="A7" s="165"/>
      <c r="B7" s="166" t="s">
        <v>180</v>
      </c>
      <c r="C7" s="167" t="s">
        <v>109</v>
      </c>
      <c r="D7" s="166" t="s">
        <v>181</v>
      </c>
      <c r="E7" s="166" t="s">
        <v>182</v>
      </c>
      <c r="F7" s="166" t="s">
        <v>183</v>
      </c>
      <c r="G7" s="166" t="s">
        <v>184</v>
      </c>
      <c r="I7" s="169" t="s">
        <v>237</v>
      </c>
      <c r="J7" s="169" t="s">
        <v>238</v>
      </c>
      <c r="K7" s="169" t="s">
        <v>239</v>
      </c>
      <c r="L7" s="169" t="s">
        <v>240</v>
      </c>
      <c r="M7" s="169" t="s">
        <v>241</v>
      </c>
      <c r="N7" s="169" t="s">
        <v>242</v>
      </c>
      <c r="O7" s="169" t="s">
        <v>185</v>
      </c>
      <c r="Q7" s="170" t="s">
        <v>181</v>
      </c>
      <c r="R7" s="170" t="s">
        <v>186</v>
      </c>
      <c r="S7" s="170" t="s">
        <v>187</v>
      </c>
    </row>
    <row r="8" spans="1:19" s="176" customFormat="1" ht="12.75">
      <c r="A8" s="171"/>
      <c r="B8" s="172" t="s">
        <v>19</v>
      </c>
      <c r="C8" s="173"/>
      <c r="D8" s="174">
        <f>SUM(D9:D63)</f>
        <v>933597.8828909998</v>
      </c>
      <c r="E8" s="174">
        <f>SUM(E9:E63)</f>
        <v>112973.51</v>
      </c>
      <c r="F8" s="174">
        <f>SUM(F9:F63)</f>
        <v>4750</v>
      </c>
      <c r="G8" s="175">
        <f>SUM(G9:G63)</f>
        <v>1051321.392891</v>
      </c>
      <c r="I8" s="177">
        <f aca="true" t="shared" si="0" ref="I8:O8">SUM(I9:I63)</f>
        <v>1230</v>
      </c>
      <c r="J8" s="177">
        <f t="shared" si="0"/>
        <v>716</v>
      </c>
      <c r="K8" s="177">
        <f t="shared" si="0"/>
        <v>782</v>
      </c>
      <c r="L8" s="177">
        <f t="shared" si="0"/>
        <v>14782</v>
      </c>
      <c r="M8" s="177">
        <f t="shared" si="0"/>
        <v>4607</v>
      </c>
      <c r="N8" s="177">
        <f t="shared" si="0"/>
        <v>1938</v>
      </c>
      <c r="O8" s="177">
        <f t="shared" si="0"/>
        <v>8332</v>
      </c>
      <c r="Q8" s="174">
        <f>SUM(Q9:Q63)</f>
        <v>933597.8828909998</v>
      </c>
      <c r="R8" s="174">
        <f>SUM(R9:R63)</f>
        <v>525591.7568780002</v>
      </c>
      <c r="S8" s="174">
        <f>SUM(S9:S63)</f>
        <v>627234.4634878245</v>
      </c>
    </row>
    <row r="9" spans="1:19" ht="12" customHeight="1">
      <c r="A9" s="178">
        <v>1</v>
      </c>
      <c r="B9" s="179">
        <v>26273</v>
      </c>
      <c r="C9" s="180" t="s">
        <v>20</v>
      </c>
      <c r="D9" s="181">
        <v>9112.257499999998</v>
      </c>
      <c r="E9" s="181">
        <v>1021.44</v>
      </c>
      <c r="F9" s="181">
        <v>39</v>
      </c>
      <c r="G9" s="182">
        <v>10172.697499999998</v>
      </c>
      <c r="I9" s="183">
        <v>14</v>
      </c>
      <c r="J9" s="183">
        <v>6</v>
      </c>
      <c r="K9" s="183">
        <v>6</v>
      </c>
      <c r="L9" s="183">
        <v>115</v>
      </c>
      <c r="M9" s="183">
        <v>19</v>
      </c>
      <c r="N9" s="183">
        <v>17</v>
      </c>
      <c r="O9" s="183">
        <v>74</v>
      </c>
      <c r="Q9" s="181">
        <v>9112.257499999998</v>
      </c>
      <c r="R9" s="181">
        <v>5575.459699999999</v>
      </c>
      <c r="S9" s="181">
        <v>6696.0423947637055</v>
      </c>
    </row>
    <row r="10" spans="1:19" ht="12" customHeight="1">
      <c r="A10" s="184">
        <v>2</v>
      </c>
      <c r="B10" s="185">
        <v>26352</v>
      </c>
      <c r="C10" s="186" t="s">
        <v>21</v>
      </c>
      <c r="D10" s="187">
        <v>3775.48</v>
      </c>
      <c r="E10" s="187">
        <v>239.855</v>
      </c>
      <c r="F10" s="187">
        <v>0</v>
      </c>
      <c r="G10" s="188">
        <v>4015.335</v>
      </c>
      <c r="I10" s="189">
        <v>6</v>
      </c>
      <c r="J10" s="189">
        <v>4</v>
      </c>
      <c r="K10" s="189">
        <v>0</v>
      </c>
      <c r="L10" s="189">
        <v>0</v>
      </c>
      <c r="M10" s="189">
        <v>0</v>
      </c>
      <c r="N10" s="189">
        <v>0</v>
      </c>
      <c r="O10" s="189">
        <v>40</v>
      </c>
      <c r="Q10" s="187">
        <v>3775.48</v>
      </c>
      <c r="R10" s="187">
        <v>1887.74</v>
      </c>
      <c r="S10" s="187">
        <v>2153.1109210151126</v>
      </c>
    </row>
    <row r="11" spans="1:19" ht="12" customHeight="1">
      <c r="A11" s="184">
        <v>3</v>
      </c>
      <c r="B11" s="185">
        <v>26275</v>
      </c>
      <c r="C11" s="186" t="s">
        <v>23</v>
      </c>
      <c r="D11" s="187">
        <v>7242.103450000001</v>
      </c>
      <c r="E11" s="187">
        <v>198</v>
      </c>
      <c r="F11" s="187">
        <v>0</v>
      </c>
      <c r="G11" s="188">
        <v>7440.103450000001</v>
      </c>
      <c r="I11" s="189">
        <v>5</v>
      </c>
      <c r="J11" s="189">
        <v>0</v>
      </c>
      <c r="K11" s="189">
        <v>0</v>
      </c>
      <c r="L11" s="189">
        <v>57</v>
      </c>
      <c r="M11" s="189">
        <v>0</v>
      </c>
      <c r="N11" s="189">
        <v>0</v>
      </c>
      <c r="O11" s="189">
        <v>15</v>
      </c>
      <c r="Q11" s="187">
        <v>7242.103450000001</v>
      </c>
      <c r="R11" s="187">
        <v>4619.71695</v>
      </c>
      <c r="S11" s="187">
        <v>5975.4949258360875</v>
      </c>
    </row>
    <row r="12" spans="1:19" ht="12" customHeight="1">
      <c r="A12" s="184">
        <v>4</v>
      </c>
      <c r="B12" s="185">
        <v>26231</v>
      </c>
      <c r="C12" s="186" t="s">
        <v>24</v>
      </c>
      <c r="D12" s="187">
        <v>21963.249425</v>
      </c>
      <c r="E12" s="187">
        <v>1004.51</v>
      </c>
      <c r="F12" s="187">
        <v>53</v>
      </c>
      <c r="G12" s="188">
        <v>23020.759425</v>
      </c>
      <c r="I12" s="189">
        <v>18</v>
      </c>
      <c r="J12" s="189">
        <v>3</v>
      </c>
      <c r="K12" s="189">
        <v>10</v>
      </c>
      <c r="L12" s="189">
        <v>180</v>
      </c>
      <c r="M12" s="189">
        <v>8</v>
      </c>
      <c r="N12" s="189">
        <v>19</v>
      </c>
      <c r="O12" s="189">
        <v>71</v>
      </c>
      <c r="Q12" s="187">
        <v>21963.249425</v>
      </c>
      <c r="R12" s="187">
        <v>12753.672850000008</v>
      </c>
      <c r="S12" s="187">
        <v>16806.92931049596</v>
      </c>
    </row>
    <row r="13" spans="1:19" ht="12" customHeight="1">
      <c r="A13" s="184">
        <v>5</v>
      </c>
      <c r="B13" s="185">
        <v>26270</v>
      </c>
      <c r="C13" s="186" t="s">
        <v>25</v>
      </c>
      <c r="D13" s="187">
        <v>24703.78544999998</v>
      </c>
      <c r="E13" s="187">
        <v>1542.285</v>
      </c>
      <c r="F13" s="187">
        <v>116</v>
      </c>
      <c r="G13" s="188">
        <v>26362.07044999998</v>
      </c>
      <c r="I13" s="189">
        <v>23</v>
      </c>
      <c r="J13" s="189">
        <v>4</v>
      </c>
      <c r="K13" s="189">
        <v>20</v>
      </c>
      <c r="L13" s="189">
        <v>243</v>
      </c>
      <c r="M13" s="189">
        <v>15</v>
      </c>
      <c r="N13" s="189">
        <v>45</v>
      </c>
      <c r="O13" s="189">
        <v>90</v>
      </c>
      <c r="Q13" s="187">
        <v>24703.78544999998</v>
      </c>
      <c r="R13" s="187">
        <v>15614.034</v>
      </c>
      <c r="S13" s="187">
        <v>19985.727938441894</v>
      </c>
    </row>
    <row r="14" spans="1:19" ht="12" customHeight="1">
      <c r="A14" s="184">
        <v>6</v>
      </c>
      <c r="B14" s="185">
        <v>26232</v>
      </c>
      <c r="C14" s="186" t="s">
        <v>26</v>
      </c>
      <c r="D14" s="187">
        <v>30866.247199999994</v>
      </c>
      <c r="E14" s="187">
        <v>3665.66</v>
      </c>
      <c r="F14" s="187">
        <v>195</v>
      </c>
      <c r="G14" s="188">
        <v>34726.907199999994</v>
      </c>
      <c r="I14" s="189">
        <v>45</v>
      </c>
      <c r="J14" s="189">
        <v>31</v>
      </c>
      <c r="K14" s="189">
        <v>29</v>
      </c>
      <c r="L14" s="189">
        <v>608</v>
      </c>
      <c r="M14" s="189">
        <v>156</v>
      </c>
      <c r="N14" s="189">
        <v>68</v>
      </c>
      <c r="O14" s="189">
        <v>324</v>
      </c>
      <c r="Q14" s="187">
        <v>30866.247199999994</v>
      </c>
      <c r="R14" s="187">
        <v>16496.533599999995</v>
      </c>
      <c r="S14" s="187">
        <v>19655.46094780177</v>
      </c>
    </row>
    <row r="15" spans="1:19" ht="12" customHeight="1">
      <c r="A15" s="184">
        <v>7</v>
      </c>
      <c r="B15" s="185">
        <v>26233</v>
      </c>
      <c r="C15" s="186" t="s">
        <v>27</v>
      </c>
      <c r="D15" s="187">
        <v>28435.256799999992</v>
      </c>
      <c r="E15" s="187">
        <v>3428.875</v>
      </c>
      <c r="F15" s="187">
        <v>161</v>
      </c>
      <c r="G15" s="188">
        <v>32025.131799999992</v>
      </c>
      <c r="I15" s="189">
        <v>48</v>
      </c>
      <c r="J15" s="189">
        <v>24</v>
      </c>
      <c r="K15" s="189">
        <v>31</v>
      </c>
      <c r="L15" s="189">
        <v>266</v>
      </c>
      <c r="M15" s="189">
        <v>83</v>
      </c>
      <c r="N15" s="189">
        <v>69</v>
      </c>
      <c r="O15" s="189">
        <v>295</v>
      </c>
      <c r="Q15" s="187">
        <v>28435.256799999992</v>
      </c>
      <c r="R15" s="187">
        <v>15403.581100000001</v>
      </c>
      <c r="S15" s="187">
        <v>18929.09268421821</v>
      </c>
    </row>
    <row r="16" spans="1:19" ht="12" customHeight="1">
      <c r="A16" s="184">
        <v>8</v>
      </c>
      <c r="B16" s="185">
        <v>26252</v>
      </c>
      <c r="C16" s="186" t="s">
        <v>29</v>
      </c>
      <c r="D16" s="187">
        <v>16549.158965000002</v>
      </c>
      <c r="E16" s="187">
        <v>1406.18</v>
      </c>
      <c r="F16" s="187">
        <v>25</v>
      </c>
      <c r="G16" s="188">
        <v>17980.338965000003</v>
      </c>
      <c r="I16" s="189">
        <v>16</v>
      </c>
      <c r="J16" s="189">
        <v>9</v>
      </c>
      <c r="K16" s="189">
        <v>5</v>
      </c>
      <c r="L16" s="189">
        <v>195</v>
      </c>
      <c r="M16" s="189">
        <v>57</v>
      </c>
      <c r="N16" s="189">
        <v>10</v>
      </c>
      <c r="O16" s="189">
        <v>101</v>
      </c>
      <c r="Q16" s="187">
        <v>16549.158965000002</v>
      </c>
      <c r="R16" s="187">
        <v>9134.004164999998</v>
      </c>
      <c r="S16" s="187">
        <v>12642.933287687343</v>
      </c>
    </row>
    <row r="17" spans="1:19" ht="12" customHeight="1">
      <c r="A17" s="184">
        <v>9</v>
      </c>
      <c r="B17" s="185">
        <v>26284</v>
      </c>
      <c r="C17" s="186" t="s">
        <v>30</v>
      </c>
      <c r="D17" s="187">
        <v>3674.24</v>
      </c>
      <c r="E17" s="187">
        <v>388.98</v>
      </c>
      <c r="F17" s="187">
        <v>214</v>
      </c>
      <c r="G17" s="188">
        <v>4277.22</v>
      </c>
      <c r="I17" s="189">
        <v>3</v>
      </c>
      <c r="J17" s="189">
        <v>3</v>
      </c>
      <c r="K17" s="189">
        <v>41</v>
      </c>
      <c r="L17" s="189">
        <v>25</v>
      </c>
      <c r="M17" s="189">
        <v>6</v>
      </c>
      <c r="N17" s="189">
        <v>91</v>
      </c>
      <c r="O17" s="189">
        <v>27</v>
      </c>
      <c r="Q17" s="187">
        <v>3674.24</v>
      </c>
      <c r="R17" s="187">
        <v>974.54</v>
      </c>
      <c r="S17" s="187">
        <v>1072.9865125240847</v>
      </c>
    </row>
    <row r="18" spans="1:19" ht="12" customHeight="1">
      <c r="A18" s="178">
        <v>10</v>
      </c>
      <c r="B18" s="185">
        <v>26264</v>
      </c>
      <c r="C18" s="186" t="s">
        <v>31</v>
      </c>
      <c r="D18" s="187">
        <v>4832.822499999999</v>
      </c>
      <c r="E18" s="187">
        <v>297.4</v>
      </c>
      <c r="F18" s="187">
        <v>0</v>
      </c>
      <c r="G18" s="188">
        <v>5130.222499999999</v>
      </c>
      <c r="I18" s="189">
        <v>4</v>
      </c>
      <c r="J18" s="189">
        <v>1</v>
      </c>
      <c r="K18" s="189">
        <v>0</v>
      </c>
      <c r="L18" s="189">
        <v>45</v>
      </c>
      <c r="M18" s="189">
        <v>12</v>
      </c>
      <c r="N18" s="189">
        <v>0</v>
      </c>
      <c r="O18" s="189">
        <v>19</v>
      </c>
      <c r="Q18" s="187">
        <v>4832.822499999999</v>
      </c>
      <c r="R18" s="187">
        <v>2066.905</v>
      </c>
      <c r="S18" s="187">
        <v>2678.2053773890507</v>
      </c>
    </row>
    <row r="19" spans="1:19" ht="12" customHeight="1">
      <c r="A19" s="178">
        <v>11</v>
      </c>
      <c r="B19" s="185">
        <v>26234</v>
      </c>
      <c r="C19" s="186" t="s">
        <v>32</v>
      </c>
      <c r="D19" s="187">
        <v>23158.68807</v>
      </c>
      <c r="E19" s="187">
        <v>1985.505</v>
      </c>
      <c r="F19" s="187">
        <v>113</v>
      </c>
      <c r="G19" s="188">
        <v>25257.19307</v>
      </c>
      <c r="I19" s="189">
        <v>34</v>
      </c>
      <c r="J19" s="189">
        <v>7</v>
      </c>
      <c r="K19" s="189">
        <v>20</v>
      </c>
      <c r="L19" s="189">
        <v>62</v>
      </c>
      <c r="M19" s="189">
        <v>11</v>
      </c>
      <c r="N19" s="189">
        <v>48</v>
      </c>
      <c r="O19" s="189">
        <v>140</v>
      </c>
      <c r="Q19" s="187">
        <v>23158.68807</v>
      </c>
      <c r="R19" s="187">
        <v>13406.907459999999</v>
      </c>
      <c r="S19" s="187">
        <v>15231.242476048437</v>
      </c>
    </row>
    <row r="20" spans="1:19" ht="12" customHeight="1">
      <c r="A20" s="184">
        <v>12</v>
      </c>
      <c r="B20" s="185">
        <v>26236</v>
      </c>
      <c r="C20" s="186" t="s">
        <v>33</v>
      </c>
      <c r="D20" s="187">
        <v>36339.21528249999</v>
      </c>
      <c r="E20" s="187">
        <v>3890.135</v>
      </c>
      <c r="F20" s="187">
        <v>137</v>
      </c>
      <c r="G20" s="188">
        <v>40366.35028249999</v>
      </c>
      <c r="I20" s="189">
        <v>39</v>
      </c>
      <c r="J20" s="189">
        <v>26</v>
      </c>
      <c r="K20" s="189">
        <v>29</v>
      </c>
      <c r="L20" s="189">
        <v>494</v>
      </c>
      <c r="M20" s="189">
        <v>205</v>
      </c>
      <c r="N20" s="189">
        <v>56</v>
      </c>
      <c r="O20" s="189">
        <v>272</v>
      </c>
      <c r="Q20" s="187">
        <v>36339.21528249999</v>
      </c>
      <c r="R20" s="187">
        <v>20515.670765</v>
      </c>
      <c r="S20" s="187">
        <v>22535.045351033805</v>
      </c>
    </row>
    <row r="21" spans="1:19" ht="12" customHeight="1">
      <c r="A21" s="178">
        <v>13</v>
      </c>
      <c r="B21" s="185">
        <v>26235</v>
      </c>
      <c r="C21" s="186" t="s">
        <v>34</v>
      </c>
      <c r="D21" s="187">
        <v>27184.451090000006</v>
      </c>
      <c r="E21" s="187">
        <v>2708.75</v>
      </c>
      <c r="F21" s="187">
        <v>146</v>
      </c>
      <c r="G21" s="188">
        <v>30039.201090000006</v>
      </c>
      <c r="I21" s="189">
        <v>32</v>
      </c>
      <c r="J21" s="189">
        <v>13</v>
      </c>
      <c r="K21" s="189">
        <v>28</v>
      </c>
      <c r="L21" s="189">
        <v>400</v>
      </c>
      <c r="M21" s="189">
        <v>80</v>
      </c>
      <c r="N21" s="189">
        <v>56</v>
      </c>
      <c r="O21" s="189">
        <v>168</v>
      </c>
      <c r="Q21" s="187">
        <v>27184.451090000006</v>
      </c>
      <c r="R21" s="187">
        <v>14276.449154999997</v>
      </c>
      <c r="S21" s="187">
        <v>16552.16540794095</v>
      </c>
    </row>
    <row r="22" spans="1:19" ht="12" customHeight="1">
      <c r="A22" s="178">
        <v>14</v>
      </c>
      <c r="B22" s="185">
        <v>26350</v>
      </c>
      <c r="C22" s="186" t="s">
        <v>35</v>
      </c>
      <c r="D22" s="187">
        <v>5718.298250000001</v>
      </c>
      <c r="E22" s="187">
        <v>274.85</v>
      </c>
      <c r="F22" s="187">
        <v>0</v>
      </c>
      <c r="G22" s="188">
        <v>5993.148250000001</v>
      </c>
      <c r="I22" s="189">
        <v>5</v>
      </c>
      <c r="J22" s="189">
        <v>1</v>
      </c>
      <c r="K22" s="189">
        <v>0</v>
      </c>
      <c r="L22" s="189">
        <v>45</v>
      </c>
      <c r="M22" s="189">
        <v>6</v>
      </c>
      <c r="N22" s="189">
        <v>0</v>
      </c>
      <c r="O22" s="189">
        <v>20</v>
      </c>
      <c r="Q22" s="187">
        <v>5718.298250000001</v>
      </c>
      <c r="R22" s="187">
        <v>3211.2328</v>
      </c>
      <c r="S22" s="187">
        <v>3881.112883732173</v>
      </c>
    </row>
    <row r="23" spans="1:19" ht="12" customHeight="1">
      <c r="A23" s="184">
        <v>15</v>
      </c>
      <c r="B23" s="185">
        <v>26237</v>
      </c>
      <c r="C23" s="186" t="s">
        <v>36</v>
      </c>
      <c r="D23" s="187">
        <v>17658.851649999993</v>
      </c>
      <c r="E23" s="187">
        <v>1041.355</v>
      </c>
      <c r="F23" s="187">
        <v>84</v>
      </c>
      <c r="G23" s="188">
        <v>18784.206649999993</v>
      </c>
      <c r="I23" s="189">
        <v>20</v>
      </c>
      <c r="J23" s="189">
        <v>7</v>
      </c>
      <c r="K23" s="189">
        <v>19</v>
      </c>
      <c r="L23" s="189">
        <v>208</v>
      </c>
      <c r="M23" s="189">
        <v>12</v>
      </c>
      <c r="N23" s="189">
        <v>33</v>
      </c>
      <c r="O23" s="189">
        <v>98</v>
      </c>
      <c r="Q23" s="187">
        <v>17658.851649999993</v>
      </c>
      <c r="R23" s="187">
        <v>9692.142199999998</v>
      </c>
      <c r="S23" s="187">
        <v>11148.081665516447</v>
      </c>
    </row>
    <row r="24" spans="1:19" ht="12" customHeight="1">
      <c r="A24" s="178">
        <v>16</v>
      </c>
      <c r="B24" s="185">
        <v>26263</v>
      </c>
      <c r="C24" s="186" t="s">
        <v>37</v>
      </c>
      <c r="D24" s="187">
        <v>7336.327499999999</v>
      </c>
      <c r="E24" s="187">
        <v>1585.11</v>
      </c>
      <c r="F24" s="187">
        <v>0</v>
      </c>
      <c r="G24" s="188">
        <v>8921.4375</v>
      </c>
      <c r="I24" s="189">
        <v>19</v>
      </c>
      <c r="J24" s="189">
        <v>15</v>
      </c>
      <c r="K24" s="189">
        <v>0</v>
      </c>
      <c r="L24" s="189">
        <v>249</v>
      </c>
      <c r="M24" s="189">
        <v>119</v>
      </c>
      <c r="N24" s="189">
        <v>0</v>
      </c>
      <c r="O24" s="189">
        <v>144</v>
      </c>
      <c r="Q24" s="187">
        <v>7336.327499999999</v>
      </c>
      <c r="R24" s="187">
        <v>3245.035</v>
      </c>
      <c r="S24" s="187">
        <v>3773.51590208733</v>
      </c>
    </row>
    <row r="25" spans="1:19" ht="12" customHeight="1">
      <c r="A25" s="178">
        <v>17</v>
      </c>
      <c r="B25" s="185">
        <v>26272</v>
      </c>
      <c r="C25" s="186" t="s">
        <v>38</v>
      </c>
      <c r="D25" s="187">
        <v>16019.404825000001</v>
      </c>
      <c r="E25" s="187">
        <v>1089.525</v>
      </c>
      <c r="F25" s="187">
        <v>81</v>
      </c>
      <c r="G25" s="188">
        <v>17189.929825000003</v>
      </c>
      <c r="I25" s="189">
        <v>13</v>
      </c>
      <c r="J25" s="189">
        <v>1</v>
      </c>
      <c r="K25" s="189">
        <v>11</v>
      </c>
      <c r="L25" s="189">
        <v>153</v>
      </c>
      <c r="M25" s="189">
        <v>5</v>
      </c>
      <c r="N25" s="189">
        <v>33</v>
      </c>
      <c r="O25" s="189">
        <v>48</v>
      </c>
      <c r="Q25" s="187">
        <v>16019.404825000001</v>
      </c>
      <c r="R25" s="187">
        <v>9777.454325000002</v>
      </c>
      <c r="S25" s="187">
        <v>12272.585054195215</v>
      </c>
    </row>
    <row r="26" spans="1:19" ht="12" customHeight="1">
      <c r="A26" s="184">
        <v>18</v>
      </c>
      <c r="B26" s="185">
        <v>26238</v>
      </c>
      <c r="C26" s="186" t="s">
        <v>39</v>
      </c>
      <c r="D26" s="187">
        <v>43616.09090000001</v>
      </c>
      <c r="E26" s="187">
        <v>7767.645</v>
      </c>
      <c r="F26" s="187">
        <v>331</v>
      </c>
      <c r="G26" s="188">
        <v>51714.735900000014</v>
      </c>
      <c r="I26" s="189">
        <v>66</v>
      </c>
      <c r="J26" s="189">
        <v>58</v>
      </c>
      <c r="K26" s="189">
        <v>54</v>
      </c>
      <c r="L26" s="189">
        <v>1194</v>
      </c>
      <c r="M26" s="189">
        <v>525</v>
      </c>
      <c r="N26" s="189">
        <v>143</v>
      </c>
      <c r="O26" s="189">
        <v>602</v>
      </c>
      <c r="Q26" s="187">
        <v>43616.09090000001</v>
      </c>
      <c r="R26" s="187">
        <v>22647.5098</v>
      </c>
      <c r="S26" s="187">
        <v>25734.713669216817</v>
      </c>
    </row>
    <row r="27" spans="1:19" ht="12" customHeight="1">
      <c r="A27" s="178">
        <v>19</v>
      </c>
      <c r="B27" s="185">
        <v>26283</v>
      </c>
      <c r="C27" s="186" t="s">
        <v>40</v>
      </c>
      <c r="D27" s="187">
        <v>18095.369455</v>
      </c>
      <c r="E27" s="187">
        <v>1418.34</v>
      </c>
      <c r="F27" s="187">
        <v>94</v>
      </c>
      <c r="G27" s="188">
        <v>19607.709455</v>
      </c>
      <c r="I27" s="189">
        <v>16</v>
      </c>
      <c r="J27" s="189">
        <v>4</v>
      </c>
      <c r="K27" s="189">
        <v>17</v>
      </c>
      <c r="L27" s="189">
        <v>192</v>
      </c>
      <c r="M27" s="189">
        <v>3</v>
      </c>
      <c r="N27" s="189">
        <v>43</v>
      </c>
      <c r="O27" s="189">
        <v>75</v>
      </c>
      <c r="Q27" s="187">
        <v>18095.369455</v>
      </c>
      <c r="R27" s="187">
        <v>11444.157195000002</v>
      </c>
      <c r="S27" s="187">
        <v>13719.195756365642</v>
      </c>
    </row>
    <row r="28" spans="1:19" ht="12" customHeight="1">
      <c r="A28" s="178">
        <v>20</v>
      </c>
      <c r="B28" s="185">
        <v>26276</v>
      </c>
      <c r="C28" s="186" t="s">
        <v>41</v>
      </c>
      <c r="D28" s="187">
        <v>21877.393050000002</v>
      </c>
      <c r="E28" s="187">
        <v>1387.06</v>
      </c>
      <c r="F28" s="187">
        <v>55</v>
      </c>
      <c r="G28" s="188">
        <v>23319.453050000004</v>
      </c>
      <c r="I28" s="189">
        <v>19</v>
      </c>
      <c r="J28" s="189">
        <v>2</v>
      </c>
      <c r="K28" s="189">
        <v>9</v>
      </c>
      <c r="L28" s="189">
        <v>294</v>
      </c>
      <c r="M28" s="189">
        <v>3</v>
      </c>
      <c r="N28" s="189">
        <v>22</v>
      </c>
      <c r="O28" s="189">
        <v>69</v>
      </c>
      <c r="Q28" s="187">
        <v>21877.393050000002</v>
      </c>
      <c r="R28" s="187">
        <v>12266.476220000008</v>
      </c>
      <c r="S28" s="187">
        <v>14423.001969087554</v>
      </c>
    </row>
    <row r="29" spans="1:19" ht="12" customHeight="1">
      <c r="A29" s="184">
        <v>21</v>
      </c>
      <c r="B29" s="185">
        <v>26277</v>
      </c>
      <c r="C29" s="186" t="s">
        <v>42</v>
      </c>
      <c r="D29" s="187">
        <v>9891.653795000002</v>
      </c>
      <c r="E29" s="187">
        <v>861.51</v>
      </c>
      <c r="F29" s="187">
        <v>0</v>
      </c>
      <c r="G29" s="188">
        <v>10753.163795000002</v>
      </c>
      <c r="I29" s="189">
        <v>11</v>
      </c>
      <c r="J29" s="189">
        <v>5</v>
      </c>
      <c r="K29" s="189">
        <v>0</v>
      </c>
      <c r="L29" s="189">
        <v>131</v>
      </c>
      <c r="M29" s="189">
        <v>10</v>
      </c>
      <c r="N29" s="189">
        <v>0</v>
      </c>
      <c r="O29" s="189">
        <v>61</v>
      </c>
      <c r="Q29" s="187">
        <v>9891.653795000002</v>
      </c>
      <c r="R29" s="187">
        <v>5783.458734999999</v>
      </c>
      <c r="S29" s="187">
        <v>7007.953658923674</v>
      </c>
    </row>
    <row r="30" spans="1:19" ht="12" customHeight="1">
      <c r="A30" s="178">
        <v>22</v>
      </c>
      <c r="B30" s="185">
        <v>26239</v>
      </c>
      <c r="C30" s="186" t="s">
        <v>43</v>
      </c>
      <c r="D30" s="187">
        <v>40073.054674999985</v>
      </c>
      <c r="E30" s="187">
        <v>2842.75</v>
      </c>
      <c r="F30" s="187">
        <v>158</v>
      </c>
      <c r="G30" s="188">
        <v>43073.804674999985</v>
      </c>
      <c r="I30" s="189">
        <v>34</v>
      </c>
      <c r="J30" s="189">
        <v>17</v>
      </c>
      <c r="K30" s="189">
        <v>18</v>
      </c>
      <c r="L30" s="189">
        <v>54</v>
      </c>
      <c r="M30" s="189">
        <v>18</v>
      </c>
      <c r="N30" s="189">
        <v>61</v>
      </c>
      <c r="O30" s="189">
        <v>201</v>
      </c>
      <c r="Q30" s="187">
        <v>40073.054674999985</v>
      </c>
      <c r="R30" s="187">
        <v>25735.530974999998</v>
      </c>
      <c r="S30" s="187">
        <v>32249.30956726393</v>
      </c>
    </row>
    <row r="31" spans="1:19" ht="12" customHeight="1">
      <c r="A31" s="178">
        <v>23</v>
      </c>
      <c r="B31" s="185">
        <v>26240</v>
      </c>
      <c r="C31" s="186" t="s">
        <v>44</v>
      </c>
      <c r="D31" s="187">
        <v>24816.099589999998</v>
      </c>
      <c r="E31" s="187">
        <v>2581.445</v>
      </c>
      <c r="F31" s="187">
        <v>76</v>
      </c>
      <c r="G31" s="188">
        <v>27473.544589999998</v>
      </c>
      <c r="I31" s="189">
        <v>34</v>
      </c>
      <c r="J31" s="189">
        <v>13</v>
      </c>
      <c r="K31" s="189">
        <v>9</v>
      </c>
      <c r="L31" s="189">
        <v>547</v>
      </c>
      <c r="M31" s="189">
        <v>150</v>
      </c>
      <c r="N31" s="189">
        <v>33</v>
      </c>
      <c r="O31" s="189">
        <v>180</v>
      </c>
      <c r="Q31" s="187">
        <v>24816.099589999998</v>
      </c>
      <c r="R31" s="187">
        <v>15105.676140000001</v>
      </c>
      <c r="S31" s="187">
        <v>19110.45161442063</v>
      </c>
    </row>
    <row r="32" spans="1:19" ht="12" customHeight="1">
      <c r="A32" s="184">
        <v>24</v>
      </c>
      <c r="B32" s="185">
        <v>26242</v>
      </c>
      <c r="C32" s="186" t="s">
        <v>45</v>
      </c>
      <c r="D32" s="187">
        <v>30164.284000000003</v>
      </c>
      <c r="E32" s="187">
        <v>5412.405</v>
      </c>
      <c r="F32" s="187">
        <v>196</v>
      </c>
      <c r="G32" s="188">
        <v>35772.689000000006</v>
      </c>
      <c r="I32" s="189">
        <v>52</v>
      </c>
      <c r="J32" s="189">
        <v>43</v>
      </c>
      <c r="K32" s="189">
        <v>41</v>
      </c>
      <c r="L32" s="189">
        <v>813</v>
      </c>
      <c r="M32" s="189">
        <v>255</v>
      </c>
      <c r="N32" s="189">
        <v>79</v>
      </c>
      <c r="O32" s="189">
        <v>421</v>
      </c>
      <c r="Q32" s="187">
        <v>30164.284000000003</v>
      </c>
      <c r="R32" s="187">
        <v>17421.177200000006</v>
      </c>
      <c r="S32" s="187">
        <v>20981.230506780477</v>
      </c>
    </row>
    <row r="33" spans="1:19" ht="12" customHeight="1">
      <c r="A33" s="178">
        <v>25</v>
      </c>
      <c r="B33" s="185">
        <v>26278</v>
      </c>
      <c r="C33" s="186" t="s">
        <v>46</v>
      </c>
      <c r="D33" s="187">
        <v>16607.067099999997</v>
      </c>
      <c r="E33" s="187">
        <v>1304.035</v>
      </c>
      <c r="F33" s="187">
        <v>65</v>
      </c>
      <c r="G33" s="188">
        <v>17976.102099999996</v>
      </c>
      <c r="I33" s="189">
        <v>22</v>
      </c>
      <c r="J33" s="189">
        <v>12</v>
      </c>
      <c r="K33" s="189">
        <v>8</v>
      </c>
      <c r="L33" s="189">
        <v>179</v>
      </c>
      <c r="M33" s="189">
        <v>70</v>
      </c>
      <c r="N33" s="189">
        <v>27</v>
      </c>
      <c r="O33" s="189">
        <v>137</v>
      </c>
      <c r="Q33" s="187">
        <v>16607.067099999997</v>
      </c>
      <c r="R33" s="187">
        <v>8174.055400000002</v>
      </c>
      <c r="S33" s="187">
        <v>9693.318339456995</v>
      </c>
    </row>
    <row r="34" spans="1:19" ht="12" customHeight="1">
      <c r="A34" s="178">
        <v>26</v>
      </c>
      <c r="B34" s="185">
        <v>26279</v>
      </c>
      <c r="C34" s="186" t="s">
        <v>47</v>
      </c>
      <c r="D34" s="187">
        <v>23568.24119</v>
      </c>
      <c r="E34" s="187">
        <v>826.47</v>
      </c>
      <c r="F34" s="187">
        <v>75</v>
      </c>
      <c r="G34" s="188">
        <v>24469.71119</v>
      </c>
      <c r="I34" s="189">
        <v>14</v>
      </c>
      <c r="J34" s="189">
        <v>1</v>
      </c>
      <c r="K34" s="189">
        <v>11</v>
      </c>
      <c r="L34" s="189">
        <v>136</v>
      </c>
      <c r="M34" s="189">
        <v>0</v>
      </c>
      <c r="N34" s="189">
        <v>32</v>
      </c>
      <c r="O34" s="189">
        <v>50</v>
      </c>
      <c r="Q34" s="187">
        <v>23568.24119</v>
      </c>
      <c r="R34" s="187">
        <v>13198.135390000005</v>
      </c>
      <c r="S34" s="187">
        <v>17140.901544268483</v>
      </c>
    </row>
    <row r="35" spans="1:19" ht="12" customHeight="1">
      <c r="A35" s="184">
        <v>27</v>
      </c>
      <c r="B35" s="185">
        <v>26241</v>
      </c>
      <c r="C35" s="186" t="s">
        <v>48</v>
      </c>
      <c r="D35" s="187">
        <v>35378.51509999999</v>
      </c>
      <c r="E35" s="187">
        <v>4226.425000000001</v>
      </c>
      <c r="F35" s="187">
        <v>242</v>
      </c>
      <c r="G35" s="188">
        <v>39846.94009999999</v>
      </c>
      <c r="I35" s="189">
        <v>49</v>
      </c>
      <c r="J35" s="189">
        <v>32</v>
      </c>
      <c r="K35" s="189">
        <v>36</v>
      </c>
      <c r="L35" s="189">
        <v>766</v>
      </c>
      <c r="M35" s="189">
        <v>198</v>
      </c>
      <c r="N35" s="189">
        <v>100</v>
      </c>
      <c r="O35" s="189">
        <v>337</v>
      </c>
      <c r="Q35" s="187">
        <v>35378.51509999999</v>
      </c>
      <c r="R35" s="187">
        <v>18455.286799999998</v>
      </c>
      <c r="S35" s="187">
        <v>20593.72365631612</v>
      </c>
    </row>
    <row r="36" spans="1:19" ht="12" customHeight="1">
      <c r="A36" s="178">
        <v>28</v>
      </c>
      <c r="B36" s="185">
        <v>26253</v>
      </c>
      <c r="C36" s="186" t="s">
        <v>49</v>
      </c>
      <c r="D36" s="187">
        <v>4931.932</v>
      </c>
      <c r="E36" s="187">
        <v>266.2</v>
      </c>
      <c r="F36" s="187">
        <v>0</v>
      </c>
      <c r="G36" s="188">
        <v>5198.132</v>
      </c>
      <c r="I36" s="189">
        <v>3</v>
      </c>
      <c r="J36" s="189">
        <v>1</v>
      </c>
      <c r="K36" s="189">
        <v>0</v>
      </c>
      <c r="L36" s="189">
        <v>29</v>
      </c>
      <c r="M36" s="189">
        <v>10</v>
      </c>
      <c r="N36" s="189">
        <v>0</v>
      </c>
      <c r="O36" s="189">
        <v>13</v>
      </c>
      <c r="Q36" s="187">
        <v>4931.932</v>
      </c>
      <c r="R36" s="187">
        <v>1747.7785000000001</v>
      </c>
      <c r="S36" s="187">
        <v>2126.656426599003</v>
      </c>
    </row>
    <row r="37" spans="1:19" ht="12" customHeight="1">
      <c r="A37" s="178">
        <v>29</v>
      </c>
      <c r="B37" s="185">
        <v>26351</v>
      </c>
      <c r="C37" s="186" t="s">
        <v>50</v>
      </c>
      <c r="D37" s="187">
        <v>3589.612</v>
      </c>
      <c r="E37" s="187">
        <v>182.46</v>
      </c>
      <c r="F37" s="187">
        <v>0</v>
      </c>
      <c r="G37" s="188">
        <v>3772.072</v>
      </c>
      <c r="I37" s="189">
        <v>4</v>
      </c>
      <c r="J37" s="189">
        <v>1</v>
      </c>
      <c r="K37" s="189">
        <v>0</v>
      </c>
      <c r="L37" s="189">
        <v>21</v>
      </c>
      <c r="M37" s="189">
        <v>0</v>
      </c>
      <c r="N37" s="189">
        <v>0</v>
      </c>
      <c r="O37" s="189">
        <v>17</v>
      </c>
      <c r="Q37" s="187">
        <v>3589.612</v>
      </c>
      <c r="R37" s="187">
        <v>2129.8669999999997</v>
      </c>
      <c r="S37" s="187">
        <v>2872.7894822323346</v>
      </c>
    </row>
    <row r="38" spans="1:19" ht="12" customHeight="1">
      <c r="A38" s="184">
        <v>30</v>
      </c>
      <c r="B38" s="185">
        <v>26244</v>
      </c>
      <c r="C38" s="186" t="s">
        <v>51</v>
      </c>
      <c r="D38" s="187">
        <v>29828.27205</v>
      </c>
      <c r="E38" s="187">
        <v>9459.12</v>
      </c>
      <c r="F38" s="187">
        <v>324</v>
      </c>
      <c r="G38" s="188">
        <v>39611.39205</v>
      </c>
      <c r="I38" s="189">
        <v>68</v>
      </c>
      <c r="J38" s="189">
        <v>63</v>
      </c>
      <c r="K38" s="189">
        <v>53</v>
      </c>
      <c r="L38" s="189">
        <v>164</v>
      </c>
      <c r="M38" s="189">
        <v>99</v>
      </c>
      <c r="N38" s="189">
        <v>131</v>
      </c>
      <c r="O38" s="189">
        <v>663</v>
      </c>
      <c r="Q38" s="187">
        <v>29828.27205</v>
      </c>
      <c r="R38" s="187">
        <v>16595.875</v>
      </c>
      <c r="S38" s="187">
        <v>18275.80582551681</v>
      </c>
    </row>
    <row r="39" spans="1:19" ht="12" customHeight="1">
      <c r="A39" s="178">
        <v>31</v>
      </c>
      <c r="B39" s="185">
        <v>26245</v>
      </c>
      <c r="C39" s="186" t="s">
        <v>52</v>
      </c>
      <c r="D39" s="187">
        <v>42706.82580000001</v>
      </c>
      <c r="E39" s="187">
        <v>10711.47</v>
      </c>
      <c r="F39" s="187">
        <v>362</v>
      </c>
      <c r="G39" s="188">
        <v>53780.29580000001</v>
      </c>
      <c r="I39" s="189">
        <v>84</v>
      </c>
      <c r="J39" s="189">
        <v>69</v>
      </c>
      <c r="K39" s="189">
        <v>52</v>
      </c>
      <c r="L39" s="189">
        <v>1535</v>
      </c>
      <c r="M39" s="189">
        <v>797</v>
      </c>
      <c r="N39" s="189">
        <v>151</v>
      </c>
      <c r="O39" s="189">
        <v>785</v>
      </c>
      <c r="Q39" s="187">
        <v>42706.82580000001</v>
      </c>
      <c r="R39" s="187">
        <v>26554.970999999998</v>
      </c>
      <c r="S39" s="187">
        <v>30062.900271121947</v>
      </c>
    </row>
    <row r="40" spans="1:19" ht="12" customHeight="1">
      <c r="A40" s="178">
        <v>32</v>
      </c>
      <c r="B40" s="185">
        <v>26243</v>
      </c>
      <c r="C40" s="186" t="s">
        <v>53</v>
      </c>
      <c r="D40" s="187">
        <v>26713.486702500006</v>
      </c>
      <c r="E40" s="187">
        <v>2927.2</v>
      </c>
      <c r="F40" s="187">
        <v>124</v>
      </c>
      <c r="G40" s="188">
        <v>29764.686702500007</v>
      </c>
      <c r="I40" s="189">
        <v>39</v>
      </c>
      <c r="J40" s="189">
        <v>18</v>
      </c>
      <c r="K40" s="189">
        <v>23</v>
      </c>
      <c r="L40" s="189">
        <v>521</v>
      </c>
      <c r="M40" s="189">
        <v>144</v>
      </c>
      <c r="N40" s="189">
        <v>47</v>
      </c>
      <c r="O40" s="189">
        <v>228</v>
      </c>
      <c r="Q40" s="187">
        <v>26713.486702500006</v>
      </c>
      <c r="R40" s="187">
        <v>16127.305185000001</v>
      </c>
      <c r="S40" s="187">
        <v>19618.02627643417</v>
      </c>
    </row>
    <row r="41" spans="1:19" ht="12" customHeight="1">
      <c r="A41" s="184">
        <v>33</v>
      </c>
      <c r="B41" s="185">
        <v>26248</v>
      </c>
      <c r="C41" s="186" t="s">
        <v>54</v>
      </c>
      <c r="D41" s="187">
        <v>13417.481450000001</v>
      </c>
      <c r="E41" s="187">
        <v>1614.48</v>
      </c>
      <c r="F41" s="187">
        <v>0</v>
      </c>
      <c r="G41" s="188">
        <v>15031.96145</v>
      </c>
      <c r="I41" s="189">
        <v>18</v>
      </c>
      <c r="J41" s="189">
        <v>9</v>
      </c>
      <c r="K41" s="189">
        <v>0</v>
      </c>
      <c r="L41" s="189">
        <v>202</v>
      </c>
      <c r="M41" s="189">
        <v>33</v>
      </c>
      <c r="N41" s="189">
        <v>0</v>
      </c>
      <c r="O41" s="189">
        <v>104</v>
      </c>
      <c r="Q41" s="187">
        <v>13417.481450000001</v>
      </c>
      <c r="R41" s="187">
        <v>6348.9002</v>
      </c>
      <c r="S41" s="187">
        <v>7818.842498848408</v>
      </c>
    </row>
    <row r="42" spans="1:19" ht="12" customHeight="1">
      <c r="A42" s="178">
        <v>34</v>
      </c>
      <c r="B42" s="185">
        <v>26250</v>
      </c>
      <c r="C42" s="186" t="s">
        <v>55</v>
      </c>
      <c r="D42" s="187">
        <v>4093.0660000000007</v>
      </c>
      <c r="E42" s="187">
        <v>0</v>
      </c>
      <c r="F42" s="187">
        <v>0</v>
      </c>
      <c r="G42" s="188">
        <v>4093.0660000000007</v>
      </c>
      <c r="I42" s="189">
        <v>0</v>
      </c>
      <c r="J42" s="189">
        <v>0</v>
      </c>
      <c r="K42" s="189">
        <v>0</v>
      </c>
      <c r="L42" s="189">
        <v>0</v>
      </c>
      <c r="M42" s="189">
        <v>0</v>
      </c>
      <c r="N42" s="189">
        <v>0</v>
      </c>
      <c r="O42" s="189">
        <v>0</v>
      </c>
      <c r="Q42" s="187">
        <v>4093.0660000000007</v>
      </c>
      <c r="R42" s="187">
        <v>2508.856</v>
      </c>
      <c r="S42" s="187">
        <v>3067.2486093281973</v>
      </c>
    </row>
    <row r="43" spans="1:19" ht="12" customHeight="1">
      <c r="A43" s="178">
        <v>35</v>
      </c>
      <c r="B43" s="185">
        <v>26249</v>
      </c>
      <c r="C43" s="186" t="s">
        <v>56</v>
      </c>
      <c r="D43" s="187">
        <v>13936.62355</v>
      </c>
      <c r="E43" s="187">
        <v>1586.995</v>
      </c>
      <c r="F43" s="187">
        <v>0</v>
      </c>
      <c r="G43" s="188">
        <v>15523.61855</v>
      </c>
      <c r="I43" s="189">
        <v>15</v>
      </c>
      <c r="J43" s="189">
        <v>8</v>
      </c>
      <c r="K43" s="189">
        <v>0</v>
      </c>
      <c r="L43" s="189">
        <v>187</v>
      </c>
      <c r="M43" s="189">
        <v>67</v>
      </c>
      <c r="N43" s="189">
        <v>0</v>
      </c>
      <c r="O43" s="189">
        <v>96</v>
      </c>
      <c r="Q43" s="187">
        <v>13936.62355</v>
      </c>
      <c r="R43" s="187">
        <v>7350.480800000001</v>
      </c>
      <c r="S43" s="187">
        <v>9216.127145174047</v>
      </c>
    </row>
    <row r="44" spans="1:19" ht="12" customHeight="1">
      <c r="A44" s="184">
        <v>36</v>
      </c>
      <c r="B44" s="185">
        <v>26281</v>
      </c>
      <c r="C44" s="186" t="s">
        <v>57</v>
      </c>
      <c r="D44" s="187">
        <v>20338.759200000004</v>
      </c>
      <c r="E44" s="187">
        <v>961.66</v>
      </c>
      <c r="F44" s="187">
        <v>47</v>
      </c>
      <c r="G44" s="188">
        <v>21347.419200000004</v>
      </c>
      <c r="I44" s="189">
        <v>16</v>
      </c>
      <c r="J44" s="189">
        <v>4</v>
      </c>
      <c r="K44" s="189">
        <v>10</v>
      </c>
      <c r="L44" s="189">
        <v>119</v>
      </c>
      <c r="M44" s="189">
        <v>8</v>
      </c>
      <c r="N44" s="189">
        <v>20</v>
      </c>
      <c r="O44" s="189">
        <v>69</v>
      </c>
      <c r="Q44" s="187">
        <v>20338.759200000004</v>
      </c>
      <c r="R44" s="187">
        <v>12122.6087</v>
      </c>
      <c r="S44" s="187">
        <v>16392.190500779365</v>
      </c>
    </row>
    <row r="45" spans="1:19" ht="12" customHeight="1">
      <c r="A45" s="178">
        <v>37</v>
      </c>
      <c r="B45" s="185">
        <v>26246</v>
      </c>
      <c r="C45" s="186" t="s">
        <v>58</v>
      </c>
      <c r="D45" s="187">
        <v>27416.915650000006</v>
      </c>
      <c r="E45" s="187">
        <v>5680.28</v>
      </c>
      <c r="F45" s="187">
        <v>74</v>
      </c>
      <c r="G45" s="188">
        <v>33171.19565000001</v>
      </c>
      <c r="I45" s="189">
        <v>54</v>
      </c>
      <c r="J45" s="189">
        <v>38</v>
      </c>
      <c r="K45" s="189">
        <v>16</v>
      </c>
      <c r="L45" s="189">
        <v>978</v>
      </c>
      <c r="M45" s="189">
        <v>315</v>
      </c>
      <c r="N45" s="189">
        <v>31</v>
      </c>
      <c r="O45" s="189">
        <v>415</v>
      </c>
      <c r="Q45" s="187">
        <v>27416.915650000006</v>
      </c>
      <c r="R45" s="187">
        <v>15967.6115</v>
      </c>
      <c r="S45" s="187">
        <v>17379.71319727891</v>
      </c>
    </row>
    <row r="46" spans="1:19" ht="12" customHeight="1">
      <c r="A46" s="178">
        <v>38</v>
      </c>
      <c r="B46" s="185">
        <v>26280</v>
      </c>
      <c r="C46" s="186" t="s">
        <v>59</v>
      </c>
      <c r="D46" s="187">
        <v>11888.184099999997</v>
      </c>
      <c r="E46" s="187">
        <v>2280.78</v>
      </c>
      <c r="F46" s="187">
        <v>0</v>
      </c>
      <c r="G46" s="188">
        <v>14168.964099999997</v>
      </c>
      <c r="I46" s="189">
        <v>28</v>
      </c>
      <c r="J46" s="189">
        <v>20</v>
      </c>
      <c r="K46" s="189">
        <v>0</v>
      </c>
      <c r="L46" s="189">
        <v>336</v>
      </c>
      <c r="M46" s="189">
        <v>185</v>
      </c>
      <c r="N46" s="189">
        <v>0</v>
      </c>
      <c r="O46" s="189">
        <v>223</v>
      </c>
      <c r="Q46" s="187">
        <v>11888.184099999997</v>
      </c>
      <c r="R46" s="187">
        <v>7010.5209</v>
      </c>
      <c r="S46" s="187">
        <v>7959.904388528232</v>
      </c>
    </row>
    <row r="47" spans="1:19" ht="12" customHeight="1">
      <c r="A47" s="184">
        <v>39</v>
      </c>
      <c r="B47" s="185">
        <v>26285</v>
      </c>
      <c r="C47" s="186" t="s">
        <v>61</v>
      </c>
      <c r="D47" s="187">
        <v>5130.2506</v>
      </c>
      <c r="E47" s="187">
        <v>85.5</v>
      </c>
      <c r="F47" s="187">
        <v>0</v>
      </c>
      <c r="G47" s="188">
        <v>5215.7506</v>
      </c>
      <c r="I47" s="189">
        <v>5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16</v>
      </c>
      <c r="Q47" s="187">
        <v>5130.2506</v>
      </c>
      <c r="R47" s="187">
        <v>3443.2215000000006</v>
      </c>
      <c r="S47" s="187">
        <v>4020.4754953706074</v>
      </c>
    </row>
    <row r="48" spans="1:19" ht="12" customHeight="1">
      <c r="A48" s="178">
        <v>40</v>
      </c>
      <c r="B48" s="185">
        <v>26247</v>
      </c>
      <c r="C48" s="186" t="s">
        <v>62</v>
      </c>
      <c r="D48" s="187">
        <v>22542.5253</v>
      </c>
      <c r="E48" s="187">
        <v>2359.9</v>
      </c>
      <c r="F48" s="187">
        <v>89</v>
      </c>
      <c r="G48" s="188">
        <v>24991.425300000003</v>
      </c>
      <c r="I48" s="189">
        <v>35</v>
      </c>
      <c r="J48" s="189">
        <v>13</v>
      </c>
      <c r="K48" s="189">
        <v>14</v>
      </c>
      <c r="L48" s="189">
        <v>440</v>
      </c>
      <c r="M48" s="189">
        <v>92</v>
      </c>
      <c r="N48" s="189">
        <v>37</v>
      </c>
      <c r="O48" s="189">
        <v>195</v>
      </c>
      <c r="Q48" s="187">
        <v>22542.5253</v>
      </c>
      <c r="R48" s="187">
        <v>10930.2201</v>
      </c>
      <c r="S48" s="187">
        <v>12360.052899605205</v>
      </c>
    </row>
    <row r="49" spans="1:19" ht="12" customHeight="1">
      <c r="A49" s="178">
        <v>41</v>
      </c>
      <c r="B49" s="185">
        <v>26251</v>
      </c>
      <c r="C49" s="186" t="s">
        <v>63</v>
      </c>
      <c r="D49" s="187">
        <v>11228.630260000002</v>
      </c>
      <c r="E49" s="187">
        <v>312.375</v>
      </c>
      <c r="F49" s="187">
        <v>0</v>
      </c>
      <c r="G49" s="188">
        <v>11541.005260000002</v>
      </c>
      <c r="I49" s="189">
        <v>7</v>
      </c>
      <c r="J49" s="189">
        <v>0</v>
      </c>
      <c r="K49" s="189">
        <v>0</v>
      </c>
      <c r="L49" s="189">
        <v>16</v>
      </c>
      <c r="M49" s="189">
        <v>0</v>
      </c>
      <c r="N49" s="189">
        <v>0</v>
      </c>
      <c r="O49" s="189">
        <v>21</v>
      </c>
      <c r="Q49" s="187">
        <v>11228.630260000002</v>
      </c>
      <c r="R49" s="187">
        <v>6915.1730099999995</v>
      </c>
      <c r="S49" s="187">
        <v>8625.190417069165</v>
      </c>
    </row>
    <row r="50" spans="1:19" ht="12" customHeight="1">
      <c r="A50" s="184">
        <v>42</v>
      </c>
      <c r="B50" s="185">
        <v>26254</v>
      </c>
      <c r="C50" s="186" t="s">
        <v>64</v>
      </c>
      <c r="D50" s="187">
        <v>3688.51</v>
      </c>
      <c r="E50" s="187">
        <v>426.375</v>
      </c>
      <c r="F50" s="187">
        <v>123</v>
      </c>
      <c r="G50" s="188">
        <v>4237.885</v>
      </c>
      <c r="I50" s="189">
        <v>4</v>
      </c>
      <c r="J50" s="189">
        <v>2</v>
      </c>
      <c r="K50" s="189">
        <v>20</v>
      </c>
      <c r="L50" s="189">
        <v>30</v>
      </c>
      <c r="M50" s="189">
        <v>7</v>
      </c>
      <c r="N50" s="189">
        <v>61</v>
      </c>
      <c r="O50" s="189">
        <v>22</v>
      </c>
      <c r="Q50" s="187">
        <v>3688.51</v>
      </c>
      <c r="R50" s="187">
        <v>1278.54</v>
      </c>
      <c r="S50" s="187">
        <v>1460.0205549845841</v>
      </c>
    </row>
    <row r="51" spans="1:19" ht="12" customHeight="1">
      <c r="A51" s="178">
        <v>43</v>
      </c>
      <c r="B51" s="185">
        <v>26274</v>
      </c>
      <c r="C51" s="186" t="s">
        <v>65</v>
      </c>
      <c r="D51" s="187">
        <v>22247.7029</v>
      </c>
      <c r="E51" s="187">
        <v>2087.085</v>
      </c>
      <c r="F51" s="187">
        <v>172</v>
      </c>
      <c r="G51" s="188">
        <v>24506.7879</v>
      </c>
      <c r="I51" s="189">
        <v>24</v>
      </c>
      <c r="J51" s="189">
        <v>12</v>
      </c>
      <c r="K51" s="189">
        <v>31</v>
      </c>
      <c r="L51" s="189">
        <v>359</v>
      </c>
      <c r="M51" s="189">
        <v>54</v>
      </c>
      <c r="N51" s="189">
        <v>69</v>
      </c>
      <c r="O51" s="189">
        <v>143</v>
      </c>
      <c r="Q51" s="187">
        <v>22247.7029</v>
      </c>
      <c r="R51" s="187">
        <v>12163.304400000005</v>
      </c>
      <c r="S51" s="187">
        <v>13974.599069978834</v>
      </c>
    </row>
    <row r="52" spans="1:19" ht="12" customHeight="1">
      <c r="A52" s="178">
        <v>44</v>
      </c>
      <c r="B52" s="185">
        <v>26282</v>
      </c>
      <c r="C52" s="186" t="s">
        <v>66</v>
      </c>
      <c r="D52" s="187">
        <v>16235.701599999999</v>
      </c>
      <c r="E52" s="187">
        <v>3338.26</v>
      </c>
      <c r="F52" s="187">
        <v>0</v>
      </c>
      <c r="G52" s="188">
        <v>19573.9616</v>
      </c>
      <c r="I52" s="189">
        <v>30</v>
      </c>
      <c r="J52" s="189">
        <v>19</v>
      </c>
      <c r="K52" s="189">
        <v>0</v>
      </c>
      <c r="L52" s="189">
        <v>497</v>
      </c>
      <c r="M52" s="189">
        <v>192</v>
      </c>
      <c r="N52" s="189">
        <v>0</v>
      </c>
      <c r="O52" s="189">
        <v>230</v>
      </c>
      <c r="Q52" s="187">
        <v>16235.701599999999</v>
      </c>
      <c r="R52" s="187">
        <v>8973.688099999994</v>
      </c>
      <c r="S52" s="187">
        <v>10597.002306735754</v>
      </c>
    </row>
    <row r="53" spans="1:19" ht="12" customHeight="1">
      <c r="A53" s="184">
        <v>45</v>
      </c>
      <c r="B53" s="185">
        <v>26255</v>
      </c>
      <c r="C53" s="186" t="s">
        <v>67</v>
      </c>
      <c r="D53" s="187">
        <v>6704.545150000001</v>
      </c>
      <c r="E53" s="187">
        <v>64.125</v>
      </c>
      <c r="F53" s="187">
        <v>0</v>
      </c>
      <c r="G53" s="188">
        <v>6768.670150000001</v>
      </c>
      <c r="I53" s="189">
        <v>2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6</v>
      </c>
      <c r="Q53" s="187">
        <v>6704.545150000001</v>
      </c>
      <c r="R53" s="187">
        <v>3263.2307</v>
      </c>
      <c r="S53" s="187">
        <v>4161.492680090904</v>
      </c>
    </row>
    <row r="54" spans="1:19" ht="12" customHeight="1">
      <c r="A54" s="178">
        <v>46</v>
      </c>
      <c r="B54" s="185">
        <v>26271</v>
      </c>
      <c r="C54" s="186" t="s">
        <v>68</v>
      </c>
      <c r="D54" s="187">
        <v>28461.911050000002</v>
      </c>
      <c r="E54" s="187">
        <v>5541.24</v>
      </c>
      <c r="F54" s="187">
        <v>124</v>
      </c>
      <c r="G54" s="188">
        <v>34127.15105</v>
      </c>
      <c r="I54" s="189">
        <v>60</v>
      </c>
      <c r="J54" s="189">
        <v>49</v>
      </c>
      <c r="K54" s="189">
        <v>26</v>
      </c>
      <c r="L54" s="189">
        <v>948</v>
      </c>
      <c r="M54" s="189">
        <v>312</v>
      </c>
      <c r="N54" s="189">
        <v>46</v>
      </c>
      <c r="O54" s="189">
        <v>480</v>
      </c>
      <c r="Q54" s="187">
        <v>28461.911050000002</v>
      </c>
      <c r="R54" s="187">
        <v>18136.309100000002</v>
      </c>
      <c r="S54" s="187">
        <v>20465.2551342812</v>
      </c>
    </row>
    <row r="55" spans="1:19" ht="12" customHeight="1">
      <c r="A55" s="178">
        <v>47</v>
      </c>
      <c r="B55" s="185">
        <v>26260</v>
      </c>
      <c r="C55" s="186" t="s">
        <v>69</v>
      </c>
      <c r="D55" s="187">
        <v>5070.852500000001</v>
      </c>
      <c r="E55" s="187">
        <v>69</v>
      </c>
      <c r="F55" s="187">
        <v>0</v>
      </c>
      <c r="G55" s="188">
        <v>5139.852500000001</v>
      </c>
      <c r="I55" s="189">
        <v>2</v>
      </c>
      <c r="J55" s="189">
        <v>0</v>
      </c>
      <c r="K55" s="189">
        <v>0</v>
      </c>
      <c r="L55" s="189">
        <v>7</v>
      </c>
      <c r="M55" s="189">
        <v>0</v>
      </c>
      <c r="N55" s="189">
        <v>0</v>
      </c>
      <c r="O55" s="189">
        <v>6</v>
      </c>
      <c r="Q55" s="187">
        <v>5070.852500000001</v>
      </c>
      <c r="R55" s="187">
        <v>1969.02</v>
      </c>
      <c r="S55" s="187">
        <v>2262.071342409099</v>
      </c>
    </row>
    <row r="56" spans="1:19" ht="12" customHeight="1">
      <c r="A56" s="184">
        <v>48</v>
      </c>
      <c r="B56" s="185">
        <v>26286</v>
      </c>
      <c r="C56" s="186" t="s">
        <v>70</v>
      </c>
      <c r="D56" s="187">
        <v>3803.13215</v>
      </c>
      <c r="E56" s="187">
        <v>141.1</v>
      </c>
      <c r="F56" s="187">
        <v>0</v>
      </c>
      <c r="G56" s="188">
        <v>3944.23215</v>
      </c>
      <c r="I56" s="189">
        <v>3</v>
      </c>
      <c r="J56" s="189">
        <v>1</v>
      </c>
      <c r="K56" s="189">
        <v>0</v>
      </c>
      <c r="L56" s="189">
        <v>20</v>
      </c>
      <c r="M56" s="189">
        <v>0</v>
      </c>
      <c r="N56" s="189">
        <v>0</v>
      </c>
      <c r="O56" s="189">
        <v>14</v>
      </c>
      <c r="Q56" s="187">
        <v>3803.13215</v>
      </c>
      <c r="R56" s="187">
        <v>2890.3501000000006</v>
      </c>
      <c r="S56" s="187">
        <v>3584.6709549817083</v>
      </c>
    </row>
    <row r="57" spans="1:19" ht="12" customHeight="1">
      <c r="A57" s="178">
        <v>49</v>
      </c>
      <c r="B57" s="185">
        <v>26261</v>
      </c>
      <c r="C57" s="186" t="s">
        <v>71</v>
      </c>
      <c r="D57" s="187">
        <v>3677.2402500000003</v>
      </c>
      <c r="E57" s="187">
        <v>570.82</v>
      </c>
      <c r="F57" s="187">
        <v>0</v>
      </c>
      <c r="G57" s="188">
        <v>4248.06025</v>
      </c>
      <c r="I57" s="189">
        <v>8</v>
      </c>
      <c r="J57" s="189">
        <v>2</v>
      </c>
      <c r="K57" s="189">
        <v>0</v>
      </c>
      <c r="L57" s="189">
        <v>66</v>
      </c>
      <c r="M57" s="189">
        <v>10</v>
      </c>
      <c r="N57" s="189">
        <v>0</v>
      </c>
      <c r="O57" s="189">
        <v>36</v>
      </c>
      <c r="Q57" s="187">
        <v>3677.2402500000003</v>
      </c>
      <c r="R57" s="187">
        <v>1929.851</v>
      </c>
      <c r="S57" s="187">
        <v>2259.052170303058</v>
      </c>
    </row>
    <row r="58" spans="1:19" ht="12" customHeight="1">
      <c r="A58" s="178">
        <v>50</v>
      </c>
      <c r="B58" s="185">
        <v>26262</v>
      </c>
      <c r="C58" s="186" t="s">
        <v>72</v>
      </c>
      <c r="D58" s="187">
        <v>7409.717</v>
      </c>
      <c r="E58" s="187">
        <v>6226.64</v>
      </c>
      <c r="F58" s="187">
        <v>551</v>
      </c>
      <c r="G58" s="188">
        <v>14187.357</v>
      </c>
      <c r="I58" s="189">
        <v>39</v>
      </c>
      <c r="J58" s="189">
        <v>38</v>
      </c>
      <c r="K58" s="189">
        <v>60</v>
      </c>
      <c r="L58" s="189">
        <v>356</v>
      </c>
      <c r="M58" s="189">
        <v>234</v>
      </c>
      <c r="N58" s="189">
        <v>214</v>
      </c>
      <c r="O58" s="189">
        <v>369</v>
      </c>
      <c r="Q58" s="187">
        <v>7409.717</v>
      </c>
      <c r="R58" s="187">
        <v>3561.3684999999996</v>
      </c>
      <c r="S58" s="187">
        <v>4090.190762737938</v>
      </c>
    </row>
    <row r="59" spans="1:19" ht="12" customHeight="1">
      <c r="A59" s="178">
        <v>51</v>
      </c>
      <c r="B59" s="185">
        <v>26266</v>
      </c>
      <c r="C59" s="186" t="s">
        <v>73</v>
      </c>
      <c r="D59" s="187">
        <v>6027.86525</v>
      </c>
      <c r="E59" s="187">
        <v>0</v>
      </c>
      <c r="F59" s="187">
        <v>0</v>
      </c>
      <c r="G59" s="188">
        <v>6027.86525</v>
      </c>
      <c r="I59" s="189">
        <v>0</v>
      </c>
      <c r="J59" s="189">
        <v>0</v>
      </c>
      <c r="K59" s="189">
        <v>0</v>
      </c>
      <c r="L59" s="189">
        <v>0</v>
      </c>
      <c r="M59" s="189">
        <v>0</v>
      </c>
      <c r="N59" s="189">
        <v>0</v>
      </c>
      <c r="O59" s="189">
        <v>0</v>
      </c>
      <c r="Q59" s="187">
        <v>6027.86525</v>
      </c>
      <c r="R59" s="187">
        <v>3687.3129999999996</v>
      </c>
      <c r="S59" s="187">
        <v>4437.054500835465</v>
      </c>
    </row>
    <row r="60" spans="1:19" ht="12" customHeight="1">
      <c r="A60" s="178">
        <v>52</v>
      </c>
      <c r="B60" s="185">
        <v>26268</v>
      </c>
      <c r="C60" s="186" t="s">
        <v>74</v>
      </c>
      <c r="D60" s="187">
        <v>6922.5854875</v>
      </c>
      <c r="E60" s="187">
        <v>232.76</v>
      </c>
      <c r="F60" s="187">
        <v>0</v>
      </c>
      <c r="G60" s="188">
        <v>7155.345487500001</v>
      </c>
      <c r="I60" s="189">
        <v>5</v>
      </c>
      <c r="J60" s="189">
        <v>1</v>
      </c>
      <c r="K60" s="189">
        <v>0</v>
      </c>
      <c r="L60" s="189">
        <v>74</v>
      </c>
      <c r="M60" s="189">
        <v>1</v>
      </c>
      <c r="N60" s="189">
        <v>0</v>
      </c>
      <c r="O60" s="189">
        <v>20</v>
      </c>
      <c r="Q60" s="187">
        <v>6922.5854875</v>
      </c>
      <c r="R60" s="187">
        <v>5081.7064550000005</v>
      </c>
      <c r="S60" s="187">
        <v>6365.500122777598</v>
      </c>
    </row>
    <row r="61" spans="1:19" ht="12" customHeight="1">
      <c r="A61" s="178">
        <v>53</v>
      </c>
      <c r="B61" s="185">
        <v>26269</v>
      </c>
      <c r="C61" s="186" t="s">
        <v>75</v>
      </c>
      <c r="D61" s="187">
        <v>10312.84525</v>
      </c>
      <c r="E61" s="187">
        <v>605.63</v>
      </c>
      <c r="F61" s="187">
        <v>104</v>
      </c>
      <c r="G61" s="188">
        <v>11022.47525</v>
      </c>
      <c r="I61" s="189">
        <v>9</v>
      </c>
      <c r="J61" s="189">
        <v>4</v>
      </c>
      <c r="K61" s="189">
        <v>25</v>
      </c>
      <c r="L61" s="189">
        <v>106</v>
      </c>
      <c r="M61" s="189">
        <v>11</v>
      </c>
      <c r="N61" s="189">
        <v>46</v>
      </c>
      <c r="O61" s="189">
        <v>51</v>
      </c>
      <c r="Q61" s="187">
        <v>10312.84525</v>
      </c>
      <c r="R61" s="187">
        <v>5238.187499999999</v>
      </c>
      <c r="S61" s="187">
        <v>5924.881235154394</v>
      </c>
    </row>
    <row r="62" spans="1:19" ht="12" customHeight="1">
      <c r="A62" s="184">
        <v>54</v>
      </c>
      <c r="B62" s="185">
        <v>26230</v>
      </c>
      <c r="C62" s="186" t="s">
        <v>76</v>
      </c>
      <c r="D62" s="187">
        <v>6295.24</v>
      </c>
      <c r="E62" s="187">
        <v>84.375</v>
      </c>
      <c r="F62" s="187">
        <v>0</v>
      </c>
      <c r="G62" s="188">
        <v>6379.615000000001</v>
      </c>
      <c r="I62" s="189">
        <v>2</v>
      </c>
      <c r="J62" s="189">
        <v>0</v>
      </c>
      <c r="K62" s="189">
        <v>0</v>
      </c>
      <c r="L62" s="189">
        <v>0</v>
      </c>
      <c r="M62" s="189">
        <v>0</v>
      </c>
      <c r="N62" s="189">
        <v>0</v>
      </c>
      <c r="O62" s="189">
        <v>6</v>
      </c>
      <c r="Q62" s="187">
        <v>6295.24</v>
      </c>
      <c r="R62" s="187">
        <v>2482.34</v>
      </c>
      <c r="S62" s="187">
        <v>3302.7082306719567</v>
      </c>
    </row>
    <row r="63" spans="1:19" ht="12" customHeight="1">
      <c r="A63" s="178">
        <v>55</v>
      </c>
      <c r="B63" s="185">
        <v>26258</v>
      </c>
      <c r="C63" s="186" t="s">
        <v>77</v>
      </c>
      <c r="D63" s="187">
        <v>20319.862828499994</v>
      </c>
      <c r="E63" s="187">
        <v>761.18</v>
      </c>
      <c r="F63" s="187">
        <v>0</v>
      </c>
      <c r="G63" s="188">
        <v>21081.042828499994</v>
      </c>
      <c r="I63" s="189">
        <v>5</v>
      </c>
      <c r="J63" s="189">
        <v>2</v>
      </c>
      <c r="K63" s="189">
        <v>0</v>
      </c>
      <c r="L63" s="189">
        <v>120</v>
      </c>
      <c r="M63" s="189">
        <v>10</v>
      </c>
      <c r="N63" s="189">
        <v>0</v>
      </c>
      <c r="O63" s="189">
        <v>25</v>
      </c>
      <c r="Q63" s="187">
        <v>20319.862828499994</v>
      </c>
      <c r="R63" s="187">
        <v>10300.615702999998</v>
      </c>
      <c r="S63" s="187">
        <v>11910.507665167825</v>
      </c>
    </row>
  </sheetData>
  <sheetProtection/>
  <printOptions horizontalCentered="1"/>
  <pageMargins left="0" right="0" top="0.3937007874015748" bottom="0.3937007874015748" header="0.11811023622047245" footer="0.11811023622047245"/>
  <pageSetup horizontalDpi="600" verticalDpi="600" orientation="landscape" paperSize="8" r:id="rId1"/>
  <headerFooter alignWithMargins="0">
    <oddFooter>&amp;L&amp;8Elaboração DIFES-SESu-MEC em 07julho2010 - &amp;F  -  IMRPESSO EM: &amp;D - &amp;Th&amp;R&amp;8&amp;P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C1">
      <pane ySplit="14" topLeftCell="A15" activePane="bottomLeft" state="frozen"/>
      <selection pane="topLeft" activeCell="A1" sqref="A1"/>
      <selection pane="bottomLeft" activeCell="Q70" sqref="Q70"/>
    </sheetView>
  </sheetViews>
  <sheetFormatPr defaultColWidth="9.140625" defaultRowHeight="12.75"/>
  <cols>
    <col min="1" max="1" width="2.7109375" style="0" bestFit="1" customWidth="1"/>
    <col min="2" max="2" width="6.57421875" style="0" bestFit="1" customWidth="1"/>
    <col min="3" max="3" width="11.7109375" style="0" bestFit="1" customWidth="1"/>
    <col min="4" max="4" width="36.421875" style="93" hidden="1" customWidth="1"/>
    <col min="5" max="5" width="8.28125" style="5" customWidth="1"/>
    <col min="6" max="6" width="9.57421875" style="5" customWidth="1"/>
    <col min="7" max="7" width="7.140625" style="5" customWidth="1"/>
    <col min="8" max="8" width="8.00390625" style="94" customWidth="1"/>
    <col min="9" max="9" width="10.57421875" style="5" customWidth="1"/>
    <col min="10" max="10" width="9.421875" style="5" bestFit="1" customWidth="1"/>
    <col min="11" max="11" width="7.8515625" style="5" customWidth="1"/>
    <col min="12" max="12" width="8.140625" style="5" bestFit="1" customWidth="1"/>
    <col min="13" max="13" width="9.421875" style="94" bestFit="1" customWidth="1"/>
    <col min="14" max="14" width="13.00390625" style="5" customWidth="1"/>
    <col min="15" max="15" width="9.28125" style="5" customWidth="1"/>
    <col min="16" max="16" width="9.57421875" style="5" customWidth="1"/>
    <col min="17" max="17" width="14.57421875" style="5" customWidth="1"/>
    <col min="18" max="18" width="11.00390625" style="94" bestFit="1" customWidth="1"/>
  </cols>
  <sheetData>
    <row r="1" spans="2:21" s="89" customFormat="1" ht="11.25">
      <c r="B1" s="90" t="s">
        <v>96</v>
      </c>
      <c r="G1" s="91"/>
      <c r="H1" s="91"/>
      <c r="I1" s="91"/>
      <c r="L1" s="91"/>
      <c r="M1" s="91"/>
      <c r="N1" s="91"/>
      <c r="O1" s="91"/>
      <c r="P1" s="91"/>
      <c r="Q1" s="92"/>
      <c r="R1" s="92"/>
      <c r="S1" s="92"/>
      <c r="T1" s="91"/>
      <c r="U1" s="91"/>
    </row>
    <row r="2" spans="3:21" s="89" customFormat="1" ht="11.25">
      <c r="C2" s="90"/>
      <c r="G2" s="91"/>
      <c r="H2" s="91"/>
      <c r="I2" s="91"/>
      <c r="L2" s="91"/>
      <c r="M2" s="91"/>
      <c r="N2" s="91"/>
      <c r="O2" s="91"/>
      <c r="P2" s="91"/>
      <c r="Q2" s="92"/>
      <c r="R2" s="92"/>
      <c r="S2" s="92"/>
      <c r="T2" s="91"/>
      <c r="U2" s="91"/>
    </row>
    <row r="3" ht="18">
      <c r="B3" s="86" t="s">
        <v>97</v>
      </c>
    </row>
    <row r="4" ht="12.75">
      <c r="B4" s="85" t="s">
        <v>98</v>
      </c>
    </row>
    <row r="5" spans="2:3" ht="12.75">
      <c r="B5" s="95" t="s">
        <v>99</v>
      </c>
      <c r="C5" s="96"/>
    </row>
    <row r="6" spans="2:3" ht="12.75">
      <c r="B6" s="95" t="s">
        <v>100</v>
      </c>
      <c r="C6" s="96"/>
    </row>
    <row r="7" spans="2:3" ht="12.75">
      <c r="B7" s="95" t="s">
        <v>101</v>
      </c>
      <c r="C7" s="96"/>
    </row>
    <row r="8" spans="2:3" ht="12.75">
      <c r="B8" s="95" t="s">
        <v>102</v>
      </c>
      <c r="C8" s="96"/>
    </row>
    <row r="9" spans="2:3" ht="12.75">
      <c r="B9" s="95" t="s">
        <v>103</v>
      </c>
      <c r="C9" s="96"/>
    </row>
    <row r="10" spans="2:3" ht="12.75">
      <c r="B10" s="95" t="s">
        <v>104</v>
      </c>
      <c r="C10" s="96"/>
    </row>
    <row r="11" spans="4:18" ht="13.5" thickBot="1"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5:18" s="5" customFormat="1" ht="12.75" customHeight="1">
      <c r="E12" s="264" t="s">
        <v>105</v>
      </c>
      <c r="F12" s="265"/>
      <c r="G12" s="265"/>
      <c r="H12" s="265"/>
      <c r="I12" s="266"/>
      <c r="J12" s="264" t="s">
        <v>106</v>
      </c>
      <c r="K12" s="265"/>
      <c r="L12" s="265"/>
      <c r="M12" s="265"/>
      <c r="N12" s="266"/>
      <c r="O12" s="267" t="s">
        <v>107</v>
      </c>
      <c r="P12" s="268"/>
      <c r="Q12" s="267" t="s">
        <v>108</v>
      </c>
      <c r="R12" s="268"/>
    </row>
    <row r="13" spans="2:18" s="97" customFormat="1" ht="73.5">
      <c r="B13" s="98" t="s">
        <v>3</v>
      </c>
      <c r="C13" s="98" t="s">
        <v>109</v>
      </c>
      <c r="D13" s="99"/>
      <c r="E13" s="100" t="s">
        <v>188</v>
      </c>
      <c r="F13" s="101" t="s">
        <v>189</v>
      </c>
      <c r="G13" s="101" t="s">
        <v>190</v>
      </c>
      <c r="H13" s="102" t="s">
        <v>191</v>
      </c>
      <c r="I13" s="103" t="s">
        <v>192</v>
      </c>
      <c r="J13" s="100" t="s">
        <v>193</v>
      </c>
      <c r="K13" s="101" t="s">
        <v>194</v>
      </c>
      <c r="L13" s="101" t="s">
        <v>195</v>
      </c>
      <c r="M13" s="102" t="s">
        <v>110</v>
      </c>
      <c r="N13" s="103" t="s">
        <v>196</v>
      </c>
      <c r="O13" s="104" t="s">
        <v>197</v>
      </c>
      <c r="P13" s="105" t="s">
        <v>198</v>
      </c>
      <c r="Q13" s="104" t="s">
        <v>199</v>
      </c>
      <c r="R13" s="105" t="s">
        <v>200</v>
      </c>
    </row>
    <row r="14" spans="2:18" ht="15">
      <c r="B14" s="106" t="s">
        <v>19</v>
      </c>
      <c r="C14" s="107"/>
      <c r="D14" s="108"/>
      <c r="E14" s="109">
        <f>SUM(E15:E69)</f>
        <v>1230</v>
      </c>
      <c r="F14" s="110">
        <f aca="true" t="shared" si="0" ref="F14:R14">SUM(F15:F69)</f>
        <v>716</v>
      </c>
      <c r="G14" s="110">
        <f t="shared" si="0"/>
        <v>782</v>
      </c>
      <c r="H14" s="111">
        <f t="shared" si="0"/>
        <v>2728</v>
      </c>
      <c r="I14" s="112">
        <f t="shared" si="0"/>
        <v>0.9999999999999997</v>
      </c>
      <c r="J14" s="109">
        <f t="shared" si="0"/>
        <v>14782</v>
      </c>
      <c r="K14" s="110">
        <f t="shared" si="0"/>
        <v>4607</v>
      </c>
      <c r="L14" s="110">
        <f t="shared" si="0"/>
        <v>1938</v>
      </c>
      <c r="M14" s="111">
        <f t="shared" si="0"/>
        <v>51868</v>
      </c>
      <c r="N14" s="112">
        <f t="shared" si="0"/>
        <v>0.9999999999999999</v>
      </c>
      <c r="O14" s="109">
        <f t="shared" si="0"/>
        <v>8332</v>
      </c>
      <c r="P14" s="113">
        <f t="shared" si="0"/>
        <v>0.9999999999999999</v>
      </c>
      <c r="Q14" s="114">
        <f t="shared" si="0"/>
        <v>26.999999999999993</v>
      </c>
      <c r="R14" s="113">
        <f t="shared" si="0"/>
        <v>100.00000000000001</v>
      </c>
    </row>
    <row r="15" spans="1:18" ht="15">
      <c r="A15" s="35">
        <v>1</v>
      </c>
      <c r="B15" s="115">
        <v>26273</v>
      </c>
      <c r="C15" s="37" t="s">
        <v>20</v>
      </c>
      <c r="D15" s="241" t="s">
        <v>148</v>
      </c>
      <c r="E15" s="242">
        <v>14</v>
      </c>
      <c r="F15" s="243">
        <v>6</v>
      </c>
      <c r="G15" s="243">
        <v>6</v>
      </c>
      <c r="H15" s="244">
        <f aca="true" t="shared" si="1" ref="H15:H69">E15+F15+G15</f>
        <v>26</v>
      </c>
      <c r="I15" s="116">
        <f aca="true" t="shared" si="2" ref="I15:I69">H15/$H$14</f>
        <v>0.009530791788856305</v>
      </c>
      <c r="J15" s="245">
        <v>115</v>
      </c>
      <c r="K15" s="246">
        <v>19</v>
      </c>
      <c r="L15" s="246">
        <v>17</v>
      </c>
      <c r="M15" s="244">
        <f aca="true" t="shared" si="3" ref="M15:M69">2*J15+4*K15+2*L15</f>
        <v>340</v>
      </c>
      <c r="N15" s="116">
        <f aca="true" t="shared" si="4" ref="N15:N69">M15/$M$14</f>
        <v>0.0065551014112747745</v>
      </c>
      <c r="O15" s="245">
        <v>74</v>
      </c>
      <c r="P15" s="247">
        <f aca="true" t="shared" si="5" ref="P15:P69">O15/$O$14</f>
        <v>0.008881421027364379</v>
      </c>
      <c r="Q15" s="117">
        <f aca="true" t="shared" si="6" ref="Q15:Q69">10*I15+13*N15+4*P15</f>
        <v>0.21604992034459264</v>
      </c>
      <c r="R15" s="118">
        <f aca="true" t="shared" si="7" ref="R15:R69">100*Q15/$Q$14</f>
        <v>0.8001848901651581</v>
      </c>
    </row>
    <row r="16" spans="1:18" ht="15">
      <c r="A16" s="35">
        <v>2</v>
      </c>
      <c r="B16" s="119">
        <v>26352</v>
      </c>
      <c r="C16" s="47" t="s">
        <v>227</v>
      </c>
      <c r="D16" s="248" t="s">
        <v>228</v>
      </c>
      <c r="E16" s="245">
        <v>6</v>
      </c>
      <c r="F16" s="246">
        <v>4</v>
      </c>
      <c r="G16" s="246">
        <v>0</v>
      </c>
      <c r="H16" s="244">
        <f t="shared" si="1"/>
        <v>10</v>
      </c>
      <c r="I16" s="116">
        <f t="shared" si="2"/>
        <v>0.0036656891495601175</v>
      </c>
      <c r="J16" s="245">
        <v>0</v>
      </c>
      <c r="K16" s="246">
        <v>0</v>
      </c>
      <c r="L16" s="246">
        <v>0</v>
      </c>
      <c r="M16" s="244">
        <f t="shared" si="3"/>
        <v>0</v>
      </c>
      <c r="N16" s="116">
        <f t="shared" si="4"/>
        <v>0</v>
      </c>
      <c r="O16" s="245">
        <v>40</v>
      </c>
      <c r="P16" s="247">
        <f t="shared" si="5"/>
        <v>0.004800768122899664</v>
      </c>
      <c r="Q16" s="117">
        <f t="shared" si="6"/>
        <v>0.055859963987199834</v>
      </c>
      <c r="R16" s="118">
        <f t="shared" si="7"/>
        <v>0.20688875550814756</v>
      </c>
    </row>
    <row r="17" spans="1:18" ht="15">
      <c r="A17" s="35">
        <v>3</v>
      </c>
      <c r="B17" s="119">
        <v>26275</v>
      </c>
      <c r="C17" s="47" t="s">
        <v>23</v>
      </c>
      <c r="D17" s="249" t="s">
        <v>150</v>
      </c>
      <c r="E17" s="245">
        <v>5</v>
      </c>
      <c r="F17" s="246">
        <v>0</v>
      </c>
      <c r="G17" s="246">
        <v>0</v>
      </c>
      <c r="H17" s="244">
        <f t="shared" si="1"/>
        <v>5</v>
      </c>
      <c r="I17" s="116">
        <f t="shared" si="2"/>
        <v>0.0018328445747800588</v>
      </c>
      <c r="J17" s="245">
        <v>57</v>
      </c>
      <c r="K17" s="246">
        <v>0</v>
      </c>
      <c r="L17" s="246">
        <v>0</v>
      </c>
      <c r="M17" s="244">
        <f t="shared" si="3"/>
        <v>114</v>
      </c>
      <c r="N17" s="116">
        <f t="shared" si="4"/>
        <v>0.0021978869437803655</v>
      </c>
      <c r="O17" s="245">
        <v>15</v>
      </c>
      <c r="P17" s="247">
        <f t="shared" si="5"/>
        <v>0.001800288046087374</v>
      </c>
      <c r="Q17" s="117">
        <f t="shared" si="6"/>
        <v>0.054102128201294834</v>
      </c>
      <c r="R17" s="118">
        <f t="shared" si="7"/>
        <v>0.2003782525973883</v>
      </c>
    </row>
    <row r="18" spans="1:18" ht="15">
      <c r="A18" s="35">
        <v>4</v>
      </c>
      <c r="B18" s="119">
        <v>26231</v>
      </c>
      <c r="C18" s="47" t="s">
        <v>24</v>
      </c>
      <c r="D18" s="249" t="s">
        <v>112</v>
      </c>
      <c r="E18" s="245">
        <v>18</v>
      </c>
      <c r="F18" s="246">
        <v>3</v>
      </c>
      <c r="G18" s="246">
        <v>10</v>
      </c>
      <c r="H18" s="244">
        <f t="shared" si="1"/>
        <v>31</v>
      </c>
      <c r="I18" s="116">
        <f t="shared" si="2"/>
        <v>0.011363636363636364</v>
      </c>
      <c r="J18" s="245">
        <v>180</v>
      </c>
      <c r="K18" s="246">
        <v>8</v>
      </c>
      <c r="L18" s="246">
        <v>19</v>
      </c>
      <c r="M18" s="244">
        <f t="shared" si="3"/>
        <v>430</v>
      </c>
      <c r="N18" s="116">
        <f t="shared" si="4"/>
        <v>0.008290275314259273</v>
      </c>
      <c r="O18" s="245">
        <v>71</v>
      </c>
      <c r="P18" s="247">
        <f t="shared" si="5"/>
        <v>0.008521363418146903</v>
      </c>
      <c r="Q18" s="117">
        <f t="shared" si="6"/>
        <v>0.25549539639432184</v>
      </c>
      <c r="R18" s="118">
        <f t="shared" si="7"/>
        <v>0.9462792459048959</v>
      </c>
    </row>
    <row r="19" spans="1:18" ht="15">
      <c r="A19" s="35">
        <v>5</v>
      </c>
      <c r="B19" s="119">
        <v>26270</v>
      </c>
      <c r="C19" s="47" t="s">
        <v>25</v>
      </c>
      <c r="D19" s="249" t="s">
        <v>145</v>
      </c>
      <c r="E19" s="245">
        <v>23</v>
      </c>
      <c r="F19" s="246">
        <v>4</v>
      </c>
      <c r="G19" s="246">
        <v>20</v>
      </c>
      <c r="H19" s="244">
        <f t="shared" si="1"/>
        <v>47</v>
      </c>
      <c r="I19" s="116">
        <f t="shared" si="2"/>
        <v>0.01722873900293255</v>
      </c>
      <c r="J19" s="245">
        <v>243</v>
      </c>
      <c r="K19" s="246">
        <v>15</v>
      </c>
      <c r="L19" s="246">
        <v>45</v>
      </c>
      <c r="M19" s="244">
        <f t="shared" si="3"/>
        <v>636</v>
      </c>
      <c r="N19" s="116">
        <f t="shared" si="4"/>
        <v>0.01226189558109046</v>
      </c>
      <c r="O19" s="245">
        <v>90</v>
      </c>
      <c r="P19" s="247">
        <f t="shared" si="5"/>
        <v>0.010801728276524244</v>
      </c>
      <c r="Q19" s="117">
        <f t="shared" si="6"/>
        <v>0.3748989456895985</v>
      </c>
      <c r="R19" s="118">
        <f t="shared" si="7"/>
        <v>1.3885146136651798</v>
      </c>
    </row>
    <row r="20" spans="1:18" ht="15">
      <c r="A20" s="35">
        <v>6</v>
      </c>
      <c r="B20" s="119">
        <v>26232</v>
      </c>
      <c r="C20" s="47" t="s">
        <v>26</v>
      </c>
      <c r="D20" s="249" t="s">
        <v>113</v>
      </c>
      <c r="E20" s="245">
        <v>45</v>
      </c>
      <c r="F20" s="246">
        <v>31</v>
      </c>
      <c r="G20" s="246">
        <v>29</v>
      </c>
      <c r="H20" s="244">
        <f t="shared" si="1"/>
        <v>105</v>
      </c>
      <c r="I20" s="116">
        <f t="shared" si="2"/>
        <v>0.03848973607038123</v>
      </c>
      <c r="J20" s="245">
        <v>608</v>
      </c>
      <c r="K20" s="246">
        <v>156</v>
      </c>
      <c r="L20" s="246">
        <v>68</v>
      </c>
      <c r="M20" s="244">
        <f t="shared" si="3"/>
        <v>1976</v>
      </c>
      <c r="N20" s="116">
        <f t="shared" si="4"/>
        <v>0.03809670702552634</v>
      </c>
      <c r="O20" s="245">
        <v>324</v>
      </c>
      <c r="P20" s="247">
        <f t="shared" si="5"/>
        <v>0.03888622179548728</v>
      </c>
      <c r="Q20" s="117">
        <f t="shared" si="6"/>
        <v>1.0356994392176038</v>
      </c>
      <c r="R20" s="118">
        <f t="shared" si="7"/>
        <v>3.8359238489540886</v>
      </c>
    </row>
    <row r="21" spans="1:18" ht="15">
      <c r="A21" s="35">
        <v>7</v>
      </c>
      <c r="B21" s="119">
        <v>26233</v>
      </c>
      <c r="C21" s="47" t="s">
        <v>27</v>
      </c>
      <c r="D21" s="249" t="s">
        <v>114</v>
      </c>
      <c r="E21" s="245">
        <v>48</v>
      </c>
      <c r="F21" s="246">
        <v>24</v>
      </c>
      <c r="G21" s="246">
        <v>31</v>
      </c>
      <c r="H21" s="244">
        <f t="shared" si="1"/>
        <v>103</v>
      </c>
      <c r="I21" s="116">
        <f t="shared" si="2"/>
        <v>0.03775659824046921</v>
      </c>
      <c r="J21" s="245">
        <v>266</v>
      </c>
      <c r="K21" s="246">
        <v>83</v>
      </c>
      <c r="L21" s="246">
        <v>69</v>
      </c>
      <c r="M21" s="244">
        <f t="shared" si="3"/>
        <v>1002</v>
      </c>
      <c r="N21" s="116">
        <f t="shared" si="4"/>
        <v>0.019318269453227423</v>
      </c>
      <c r="O21" s="245">
        <v>295</v>
      </c>
      <c r="P21" s="247">
        <f t="shared" si="5"/>
        <v>0.03540566490638502</v>
      </c>
      <c r="Q21" s="117">
        <f t="shared" si="6"/>
        <v>0.7703261449221888</v>
      </c>
      <c r="R21" s="118">
        <f t="shared" si="7"/>
        <v>2.853059796008107</v>
      </c>
    </row>
    <row r="22" spans="1:18" ht="15">
      <c r="A22" s="35">
        <v>8</v>
      </c>
      <c r="B22" s="119">
        <v>26252</v>
      </c>
      <c r="C22" s="47" t="s">
        <v>29</v>
      </c>
      <c r="D22" s="249" t="s">
        <v>133</v>
      </c>
      <c r="E22" s="245">
        <v>16</v>
      </c>
      <c r="F22" s="246">
        <v>9</v>
      </c>
      <c r="G22" s="246">
        <v>5</v>
      </c>
      <c r="H22" s="244">
        <f t="shared" si="1"/>
        <v>30</v>
      </c>
      <c r="I22" s="116">
        <f t="shared" si="2"/>
        <v>0.010997067448680353</v>
      </c>
      <c r="J22" s="245">
        <v>195</v>
      </c>
      <c r="K22" s="246">
        <v>57</v>
      </c>
      <c r="L22" s="246">
        <v>10</v>
      </c>
      <c r="M22" s="244">
        <f t="shared" si="3"/>
        <v>638</v>
      </c>
      <c r="N22" s="116">
        <f t="shared" si="4"/>
        <v>0.012300455001156783</v>
      </c>
      <c r="O22" s="245">
        <v>101</v>
      </c>
      <c r="P22" s="247">
        <f t="shared" si="5"/>
        <v>0.012121939510321651</v>
      </c>
      <c r="Q22" s="117">
        <f t="shared" si="6"/>
        <v>0.31836434754312826</v>
      </c>
      <c r="R22" s="118">
        <f t="shared" si="7"/>
        <v>1.1791272131226975</v>
      </c>
    </row>
    <row r="23" spans="1:18" ht="15">
      <c r="A23" s="35">
        <v>9</v>
      </c>
      <c r="B23" s="119">
        <v>26284</v>
      </c>
      <c r="C23" s="47" t="s">
        <v>30</v>
      </c>
      <c r="D23" s="249" t="s">
        <v>158</v>
      </c>
      <c r="E23" s="245">
        <v>3</v>
      </c>
      <c r="F23" s="246">
        <v>3</v>
      </c>
      <c r="G23" s="246">
        <v>41</v>
      </c>
      <c r="H23" s="244">
        <f t="shared" si="1"/>
        <v>47</v>
      </c>
      <c r="I23" s="116">
        <f t="shared" si="2"/>
        <v>0.01722873900293255</v>
      </c>
      <c r="J23" s="245">
        <v>25</v>
      </c>
      <c r="K23" s="246">
        <v>6</v>
      </c>
      <c r="L23" s="246">
        <v>91</v>
      </c>
      <c r="M23" s="244">
        <f t="shared" si="3"/>
        <v>256</v>
      </c>
      <c r="N23" s="116">
        <f t="shared" si="4"/>
        <v>0.004935605768489242</v>
      </c>
      <c r="O23" s="245">
        <v>27</v>
      </c>
      <c r="P23" s="247">
        <f t="shared" si="5"/>
        <v>0.003240518482957273</v>
      </c>
      <c r="Q23" s="117">
        <f t="shared" si="6"/>
        <v>0.24941233895151474</v>
      </c>
      <c r="R23" s="118">
        <f t="shared" si="7"/>
        <v>0.9237494035241289</v>
      </c>
    </row>
    <row r="24" spans="1:18" ht="15">
      <c r="A24" s="35">
        <v>10</v>
      </c>
      <c r="B24" s="119">
        <v>26264</v>
      </c>
      <c r="C24" s="47" t="s">
        <v>31</v>
      </c>
      <c r="D24" s="249" t="s">
        <v>142</v>
      </c>
      <c r="E24" s="245">
        <v>4</v>
      </c>
      <c r="F24" s="246">
        <v>1</v>
      </c>
      <c r="G24" s="246">
        <v>0</v>
      </c>
      <c r="H24" s="244">
        <f t="shared" si="1"/>
        <v>5</v>
      </c>
      <c r="I24" s="116">
        <f t="shared" si="2"/>
        <v>0.0018328445747800588</v>
      </c>
      <c r="J24" s="245">
        <v>45</v>
      </c>
      <c r="K24" s="246">
        <v>12</v>
      </c>
      <c r="L24" s="246">
        <v>0</v>
      </c>
      <c r="M24" s="244">
        <f t="shared" si="3"/>
        <v>138</v>
      </c>
      <c r="N24" s="116">
        <f t="shared" si="4"/>
        <v>0.0026605999845762318</v>
      </c>
      <c r="O24" s="245">
        <v>19</v>
      </c>
      <c r="P24" s="247">
        <f t="shared" si="5"/>
        <v>0.0022803648583773406</v>
      </c>
      <c r="Q24" s="117">
        <f t="shared" si="6"/>
        <v>0.06203770498080097</v>
      </c>
      <c r="R24" s="118">
        <f t="shared" si="7"/>
        <v>0.2297692777066703</v>
      </c>
    </row>
    <row r="25" spans="1:18" ht="15">
      <c r="A25" s="35">
        <v>11</v>
      </c>
      <c r="B25" s="119">
        <v>26234</v>
      </c>
      <c r="C25" s="47" t="s">
        <v>32</v>
      </c>
      <c r="D25" s="249" t="s">
        <v>115</v>
      </c>
      <c r="E25" s="245">
        <v>34</v>
      </c>
      <c r="F25" s="246">
        <v>7</v>
      </c>
      <c r="G25" s="246">
        <v>20</v>
      </c>
      <c r="H25" s="244">
        <f t="shared" si="1"/>
        <v>61</v>
      </c>
      <c r="I25" s="116">
        <f t="shared" si="2"/>
        <v>0.022360703812316716</v>
      </c>
      <c r="J25" s="245">
        <v>62</v>
      </c>
      <c r="K25" s="246">
        <v>11</v>
      </c>
      <c r="L25" s="246">
        <v>48</v>
      </c>
      <c r="M25" s="244">
        <f t="shared" si="3"/>
        <v>264</v>
      </c>
      <c r="N25" s="116">
        <f t="shared" si="4"/>
        <v>0.005089843448754531</v>
      </c>
      <c r="O25" s="245">
        <v>140</v>
      </c>
      <c r="P25" s="247">
        <f t="shared" si="5"/>
        <v>0.016802688430148822</v>
      </c>
      <c r="Q25" s="117">
        <f t="shared" si="6"/>
        <v>0.3569857566775714</v>
      </c>
      <c r="R25" s="118">
        <f t="shared" si="7"/>
        <v>1.3221694691761907</v>
      </c>
    </row>
    <row r="26" spans="1:18" ht="15">
      <c r="A26" s="35">
        <v>12</v>
      </c>
      <c r="B26" s="119">
        <v>26236</v>
      </c>
      <c r="C26" s="47" t="s">
        <v>33</v>
      </c>
      <c r="D26" s="249" t="s">
        <v>117</v>
      </c>
      <c r="E26" s="245">
        <v>39</v>
      </c>
      <c r="F26" s="246">
        <v>26</v>
      </c>
      <c r="G26" s="246">
        <v>29</v>
      </c>
      <c r="H26" s="244">
        <f t="shared" si="1"/>
        <v>94</v>
      </c>
      <c r="I26" s="116">
        <f t="shared" si="2"/>
        <v>0.0344574780058651</v>
      </c>
      <c r="J26" s="245">
        <v>494</v>
      </c>
      <c r="K26" s="246">
        <v>205</v>
      </c>
      <c r="L26" s="246">
        <v>56</v>
      </c>
      <c r="M26" s="244">
        <f t="shared" si="3"/>
        <v>1920</v>
      </c>
      <c r="N26" s="116">
        <f t="shared" si="4"/>
        <v>0.037017043263669315</v>
      </c>
      <c r="O26" s="245">
        <v>272</v>
      </c>
      <c r="P26" s="247">
        <f t="shared" si="5"/>
        <v>0.03264522323571772</v>
      </c>
      <c r="Q26" s="117">
        <f t="shared" si="6"/>
        <v>0.956377235429223</v>
      </c>
      <c r="R26" s="118">
        <f t="shared" si="7"/>
        <v>3.542137908997123</v>
      </c>
    </row>
    <row r="27" spans="1:18" ht="15">
      <c r="A27" s="35">
        <v>13</v>
      </c>
      <c r="B27" s="119">
        <v>26235</v>
      </c>
      <c r="C27" s="47" t="s">
        <v>34</v>
      </c>
      <c r="D27" s="249" t="s">
        <v>116</v>
      </c>
      <c r="E27" s="245">
        <v>32</v>
      </c>
      <c r="F27" s="246">
        <v>13</v>
      </c>
      <c r="G27" s="246">
        <v>28</v>
      </c>
      <c r="H27" s="244">
        <f t="shared" si="1"/>
        <v>73</v>
      </c>
      <c r="I27" s="116">
        <f t="shared" si="2"/>
        <v>0.026759530791788857</v>
      </c>
      <c r="J27" s="245">
        <v>400</v>
      </c>
      <c r="K27" s="246">
        <v>80</v>
      </c>
      <c r="L27" s="246">
        <v>56</v>
      </c>
      <c r="M27" s="244">
        <f t="shared" si="3"/>
        <v>1232</v>
      </c>
      <c r="N27" s="116">
        <f t="shared" si="4"/>
        <v>0.023752602760854478</v>
      </c>
      <c r="O27" s="245">
        <v>168</v>
      </c>
      <c r="P27" s="247">
        <f t="shared" si="5"/>
        <v>0.020163226116178587</v>
      </c>
      <c r="Q27" s="117">
        <f t="shared" si="6"/>
        <v>0.6570320482737111</v>
      </c>
      <c r="R27" s="118">
        <f t="shared" si="7"/>
        <v>2.433452030643375</v>
      </c>
    </row>
    <row r="28" spans="1:18" ht="15">
      <c r="A28" s="35">
        <v>14</v>
      </c>
      <c r="B28" s="119">
        <v>26350</v>
      </c>
      <c r="C28" s="47" t="s">
        <v>35</v>
      </c>
      <c r="D28" s="249" t="s">
        <v>161</v>
      </c>
      <c r="E28" s="245">
        <v>5</v>
      </c>
      <c r="F28" s="246">
        <v>1</v>
      </c>
      <c r="G28" s="246">
        <v>0</v>
      </c>
      <c r="H28" s="244">
        <f t="shared" si="1"/>
        <v>6</v>
      </c>
      <c r="I28" s="116">
        <f t="shared" si="2"/>
        <v>0.0021994134897360706</v>
      </c>
      <c r="J28" s="245">
        <v>45</v>
      </c>
      <c r="K28" s="246">
        <v>6</v>
      </c>
      <c r="L28" s="246">
        <v>0</v>
      </c>
      <c r="M28" s="244">
        <f t="shared" si="3"/>
        <v>114</v>
      </c>
      <c r="N28" s="116">
        <f t="shared" si="4"/>
        <v>0.0021978869437803655</v>
      </c>
      <c r="O28" s="245">
        <v>20</v>
      </c>
      <c r="P28" s="247">
        <f t="shared" si="5"/>
        <v>0.002400384061449832</v>
      </c>
      <c r="Q28" s="117">
        <f t="shared" si="6"/>
        <v>0.060168201412304785</v>
      </c>
      <c r="R28" s="118">
        <f t="shared" si="7"/>
        <v>0.22284519041594372</v>
      </c>
    </row>
    <row r="29" spans="1:18" ht="15">
      <c r="A29" s="35">
        <v>15</v>
      </c>
      <c r="B29" s="119">
        <v>26237</v>
      </c>
      <c r="C29" s="47" t="s">
        <v>36</v>
      </c>
      <c r="D29" s="249" t="s">
        <v>118</v>
      </c>
      <c r="E29" s="245">
        <v>20</v>
      </c>
      <c r="F29" s="246">
        <v>7</v>
      </c>
      <c r="G29" s="246">
        <v>19</v>
      </c>
      <c r="H29" s="244">
        <f t="shared" si="1"/>
        <v>46</v>
      </c>
      <c r="I29" s="116">
        <f t="shared" si="2"/>
        <v>0.01686217008797654</v>
      </c>
      <c r="J29" s="245">
        <v>208</v>
      </c>
      <c r="K29" s="246">
        <v>12</v>
      </c>
      <c r="L29" s="246">
        <v>33</v>
      </c>
      <c r="M29" s="244">
        <f t="shared" si="3"/>
        <v>530</v>
      </c>
      <c r="N29" s="116">
        <f t="shared" si="4"/>
        <v>0.010218246317575383</v>
      </c>
      <c r="O29" s="245">
        <v>98</v>
      </c>
      <c r="P29" s="247">
        <f t="shared" si="5"/>
        <v>0.011761881901104177</v>
      </c>
      <c r="Q29" s="117">
        <f t="shared" si="6"/>
        <v>0.3485064306126621</v>
      </c>
      <c r="R29" s="118">
        <f t="shared" si="7"/>
        <v>1.290764557824675</v>
      </c>
    </row>
    <row r="30" spans="1:18" ht="15">
      <c r="A30" s="35">
        <v>16</v>
      </c>
      <c r="B30" s="119">
        <v>26263</v>
      </c>
      <c r="C30" s="47" t="s">
        <v>37</v>
      </c>
      <c r="D30" s="249" t="s">
        <v>141</v>
      </c>
      <c r="E30" s="245">
        <v>19</v>
      </c>
      <c r="F30" s="246">
        <v>15</v>
      </c>
      <c r="G30" s="246">
        <v>0</v>
      </c>
      <c r="H30" s="244">
        <f t="shared" si="1"/>
        <v>34</v>
      </c>
      <c r="I30" s="116">
        <f t="shared" si="2"/>
        <v>0.012463343108504398</v>
      </c>
      <c r="J30" s="245">
        <v>249</v>
      </c>
      <c r="K30" s="246">
        <v>119</v>
      </c>
      <c r="L30" s="246">
        <v>0</v>
      </c>
      <c r="M30" s="244">
        <f t="shared" si="3"/>
        <v>974</v>
      </c>
      <c r="N30" s="116">
        <f t="shared" si="4"/>
        <v>0.01877843757229891</v>
      </c>
      <c r="O30" s="245">
        <v>144</v>
      </c>
      <c r="P30" s="247">
        <f t="shared" si="5"/>
        <v>0.01728276524243879</v>
      </c>
      <c r="Q30" s="117">
        <f t="shared" si="6"/>
        <v>0.437884180494685</v>
      </c>
      <c r="R30" s="118">
        <f t="shared" si="7"/>
        <v>1.6217932610914265</v>
      </c>
    </row>
    <row r="31" spans="1:18" ht="15">
      <c r="A31" s="35">
        <v>17</v>
      </c>
      <c r="B31" s="119">
        <v>26272</v>
      </c>
      <c r="C31" s="47" t="s">
        <v>38</v>
      </c>
      <c r="D31" s="249" t="s">
        <v>147</v>
      </c>
      <c r="E31" s="245">
        <v>13</v>
      </c>
      <c r="F31" s="246">
        <v>1</v>
      </c>
      <c r="G31" s="246">
        <v>11</v>
      </c>
      <c r="H31" s="244">
        <f t="shared" si="1"/>
        <v>25</v>
      </c>
      <c r="I31" s="116">
        <f t="shared" si="2"/>
        <v>0.009164222873900294</v>
      </c>
      <c r="J31" s="245">
        <v>153</v>
      </c>
      <c r="K31" s="246">
        <v>5</v>
      </c>
      <c r="L31" s="246">
        <v>33</v>
      </c>
      <c r="M31" s="244">
        <f t="shared" si="3"/>
        <v>392</v>
      </c>
      <c r="N31" s="116">
        <f t="shared" si="4"/>
        <v>0.007557646332999152</v>
      </c>
      <c r="O31" s="245">
        <v>48</v>
      </c>
      <c r="P31" s="247">
        <f t="shared" si="5"/>
        <v>0.005760921747479597</v>
      </c>
      <c r="Q31" s="117">
        <f t="shared" si="6"/>
        <v>0.21293531805791027</v>
      </c>
      <c r="R31" s="118">
        <f t="shared" si="7"/>
        <v>0.7886493261404086</v>
      </c>
    </row>
    <row r="32" spans="1:18" ht="15">
      <c r="A32" s="35">
        <v>18</v>
      </c>
      <c r="B32" s="119">
        <v>26238</v>
      </c>
      <c r="C32" s="47" t="s">
        <v>39</v>
      </c>
      <c r="D32" s="249" t="s">
        <v>119</v>
      </c>
      <c r="E32" s="245">
        <v>66</v>
      </c>
      <c r="F32" s="246">
        <v>58</v>
      </c>
      <c r="G32" s="246">
        <v>54</v>
      </c>
      <c r="H32" s="244">
        <f t="shared" si="1"/>
        <v>178</v>
      </c>
      <c r="I32" s="116">
        <f t="shared" si="2"/>
        <v>0.06524926686217009</v>
      </c>
      <c r="J32" s="245">
        <v>1194</v>
      </c>
      <c r="K32" s="246">
        <v>525</v>
      </c>
      <c r="L32" s="246">
        <v>143</v>
      </c>
      <c r="M32" s="244">
        <f t="shared" si="3"/>
        <v>4774</v>
      </c>
      <c r="N32" s="116">
        <f t="shared" si="4"/>
        <v>0.09204133569831109</v>
      </c>
      <c r="O32" s="245">
        <v>602</v>
      </c>
      <c r="P32" s="247">
        <f t="shared" si="5"/>
        <v>0.07225156024963994</v>
      </c>
      <c r="Q32" s="117">
        <f t="shared" si="6"/>
        <v>2.138036273698305</v>
      </c>
      <c r="R32" s="118">
        <f t="shared" si="7"/>
        <v>7.91865286554928</v>
      </c>
    </row>
    <row r="33" spans="1:18" ht="15">
      <c r="A33" s="35">
        <v>19</v>
      </c>
      <c r="B33" s="119">
        <v>26283</v>
      </c>
      <c r="C33" s="47" t="s">
        <v>40</v>
      </c>
      <c r="D33" s="249" t="s">
        <v>157</v>
      </c>
      <c r="E33" s="245">
        <v>16</v>
      </c>
      <c r="F33" s="246">
        <v>4</v>
      </c>
      <c r="G33" s="246">
        <v>17</v>
      </c>
      <c r="H33" s="244">
        <f t="shared" si="1"/>
        <v>37</v>
      </c>
      <c r="I33" s="116">
        <f t="shared" si="2"/>
        <v>0.013563049853372434</v>
      </c>
      <c r="J33" s="245">
        <v>192</v>
      </c>
      <c r="K33" s="246">
        <v>3</v>
      </c>
      <c r="L33" s="246">
        <v>43</v>
      </c>
      <c r="M33" s="244">
        <f t="shared" si="3"/>
        <v>482</v>
      </c>
      <c r="N33" s="116">
        <f t="shared" si="4"/>
        <v>0.009292820235983651</v>
      </c>
      <c r="O33" s="245">
        <v>75</v>
      </c>
      <c r="P33" s="247">
        <f t="shared" si="5"/>
        <v>0.00900144023043687</v>
      </c>
      <c r="Q33" s="117">
        <f t="shared" si="6"/>
        <v>0.2924429225232593</v>
      </c>
      <c r="R33" s="118">
        <f t="shared" si="7"/>
        <v>1.083121935271331</v>
      </c>
    </row>
    <row r="34" spans="1:18" ht="15">
      <c r="A34" s="35">
        <v>20</v>
      </c>
      <c r="B34" s="119">
        <v>26276</v>
      </c>
      <c r="C34" s="47" t="s">
        <v>41</v>
      </c>
      <c r="D34" s="249" t="s">
        <v>151</v>
      </c>
      <c r="E34" s="245">
        <v>19</v>
      </c>
      <c r="F34" s="246">
        <v>2</v>
      </c>
      <c r="G34" s="246">
        <v>9</v>
      </c>
      <c r="H34" s="244">
        <f t="shared" si="1"/>
        <v>30</v>
      </c>
      <c r="I34" s="116">
        <f t="shared" si="2"/>
        <v>0.010997067448680353</v>
      </c>
      <c r="J34" s="245">
        <v>294</v>
      </c>
      <c r="K34" s="246">
        <v>3</v>
      </c>
      <c r="L34" s="246">
        <v>22</v>
      </c>
      <c r="M34" s="244">
        <f t="shared" si="3"/>
        <v>644</v>
      </c>
      <c r="N34" s="116">
        <f t="shared" si="4"/>
        <v>0.012416133261355749</v>
      </c>
      <c r="O34" s="245">
        <v>69</v>
      </c>
      <c r="P34" s="247">
        <f t="shared" si="5"/>
        <v>0.008281325012001921</v>
      </c>
      <c r="Q34" s="117">
        <f t="shared" si="6"/>
        <v>0.30450570693243595</v>
      </c>
      <c r="R34" s="118">
        <f t="shared" si="7"/>
        <v>1.127798914564578</v>
      </c>
    </row>
    <row r="35" spans="1:18" ht="15">
      <c r="A35" s="35">
        <v>21</v>
      </c>
      <c r="B35" s="119">
        <v>26277</v>
      </c>
      <c r="C35" s="47" t="s">
        <v>42</v>
      </c>
      <c r="D35" s="249" t="s">
        <v>152</v>
      </c>
      <c r="E35" s="245">
        <v>11</v>
      </c>
      <c r="F35" s="246">
        <v>5</v>
      </c>
      <c r="G35" s="246">
        <v>0</v>
      </c>
      <c r="H35" s="244">
        <f t="shared" si="1"/>
        <v>16</v>
      </c>
      <c r="I35" s="116">
        <f t="shared" si="2"/>
        <v>0.005865102639296188</v>
      </c>
      <c r="J35" s="245">
        <v>131</v>
      </c>
      <c r="K35" s="246">
        <v>10</v>
      </c>
      <c r="L35" s="246">
        <v>0</v>
      </c>
      <c r="M35" s="244">
        <f t="shared" si="3"/>
        <v>302</v>
      </c>
      <c r="N35" s="116">
        <f t="shared" si="4"/>
        <v>0.005822472430014653</v>
      </c>
      <c r="O35" s="245">
        <v>61</v>
      </c>
      <c r="P35" s="247">
        <f t="shared" si="5"/>
        <v>0.007321171387421987</v>
      </c>
      <c r="Q35" s="117">
        <f t="shared" si="6"/>
        <v>0.16362785353284032</v>
      </c>
      <c r="R35" s="118">
        <f t="shared" si="7"/>
        <v>0.606029087158668</v>
      </c>
    </row>
    <row r="36" spans="1:18" ht="15">
      <c r="A36" s="35">
        <v>22</v>
      </c>
      <c r="B36" s="119">
        <v>26239</v>
      </c>
      <c r="C36" s="47" t="s">
        <v>43</v>
      </c>
      <c r="D36" s="249" t="s">
        <v>120</v>
      </c>
      <c r="E36" s="245">
        <v>34</v>
      </c>
      <c r="F36" s="246">
        <v>17</v>
      </c>
      <c r="G36" s="246">
        <v>18</v>
      </c>
      <c r="H36" s="244">
        <f t="shared" si="1"/>
        <v>69</v>
      </c>
      <c r="I36" s="116">
        <f t="shared" si="2"/>
        <v>0.025293255131964808</v>
      </c>
      <c r="J36" s="245">
        <v>54</v>
      </c>
      <c r="K36" s="246">
        <v>18</v>
      </c>
      <c r="L36" s="246">
        <v>61</v>
      </c>
      <c r="M36" s="244">
        <f t="shared" si="3"/>
        <v>302</v>
      </c>
      <c r="N36" s="116">
        <f t="shared" si="4"/>
        <v>0.005822472430014653</v>
      </c>
      <c r="O36" s="245">
        <v>201</v>
      </c>
      <c r="P36" s="247">
        <f t="shared" si="5"/>
        <v>0.02412385981757081</v>
      </c>
      <c r="Q36" s="117">
        <f t="shared" si="6"/>
        <v>0.42512013218012185</v>
      </c>
      <c r="R36" s="118">
        <f t="shared" si="7"/>
        <v>1.5745190080745257</v>
      </c>
    </row>
    <row r="37" spans="1:18" ht="15">
      <c r="A37" s="35">
        <v>23</v>
      </c>
      <c r="B37" s="119">
        <v>26240</v>
      </c>
      <c r="C37" s="47" t="s">
        <v>44</v>
      </c>
      <c r="D37" s="249" t="s">
        <v>121</v>
      </c>
      <c r="E37" s="245">
        <v>34</v>
      </c>
      <c r="F37" s="246">
        <v>13</v>
      </c>
      <c r="G37" s="246">
        <v>9</v>
      </c>
      <c r="H37" s="244">
        <f t="shared" si="1"/>
        <v>56</v>
      </c>
      <c r="I37" s="116">
        <f t="shared" si="2"/>
        <v>0.020527859237536656</v>
      </c>
      <c r="J37" s="245">
        <v>547</v>
      </c>
      <c r="K37" s="246">
        <v>150</v>
      </c>
      <c r="L37" s="246">
        <v>33</v>
      </c>
      <c r="M37" s="244">
        <f t="shared" si="3"/>
        <v>1760</v>
      </c>
      <c r="N37" s="116">
        <f t="shared" si="4"/>
        <v>0.03393228965836354</v>
      </c>
      <c r="O37" s="245">
        <v>180</v>
      </c>
      <c r="P37" s="247">
        <f t="shared" si="5"/>
        <v>0.02160345655304849</v>
      </c>
      <c r="Q37" s="117">
        <f t="shared" si="6"/>
        <v>0.7328121841462866</v>
      </c>
      <c r="R37" s="118">
        <f t="shared" si="7"/>
        <v>2.714119200541803</v>
      </c>
    </row>
    <row r="38" spans="1:18" ht="15">
      <c r="A38" s="35">
        <v>24</v>
      </c>
      <c r="B38" s="119">
        <v>26242</v>
      </c>
      <c r="C38" s="47" t="s">
        <v>45</v>
      </c>
      <c r="D38" s="249" t="s">
        <v>123</v>
      </c>
      <c r="E38" s="245">
        <v>52</v>
      </c>
      <c r="F38" s="246">
        <v>43</v>
      </c>
      <c r="G38" s="246">
        <v>41</v>
      </c>
      <c r="H38" s="244">
        <f t="shared" si="1"/>
        <v>136</v>
      </c>
      <c r="I38" s="116">
        <f t="shared" si="2"/>
        <v>0.04985337243401759</v>
      </c>
      <c r="J38" s="245">
        <v>813</v>
      </c>
      <c r="K38" s="246">
        <v>255</v>
      </c>
      <c r="L38" s="246">
        <v>79</v>
      </c>
      <c r="M38" s="244">
        <f t="shared" si="3"/>
        <v>2804</v>
      </c>
      <c r="N38" s="116">
        <f t="shared" si="4"/>
        <v>0.05406030693298373</v>
      </c>
      <c r="O38" s="245">
        <v>421</v>
      </c>
      <c r="P38" s="247">
        <f t="shared" si="5"/>
        <v>0.05052808449351896</v>
      </c>
      <c r="Q38" s="117">
        <f t="shared" si="6"/>
        <v>1.4034300524430403</v>
      </c>
      <c r="R38" s="118">
        <f t="shared" si="7"/>
        <v>5.197889083122373</v>
      </c>
    </row>
    <row r="39" spans="1:18" ht="15">
      <c r="A39" s="35">
        <v>25</v>
      </c>
      <c r="B39" s="119">
        <v>26278</v>
      </c>
      <c r="C39" s="47" t="s">
        <v>46</v>
      </c>
      <c r="D39" s="249" t="s">
        <v>153</v>
      </c>
      <c r="E39" s="245">
        <v>22</v>
      </c>
      <c r="F39" s="246">
        <v>12</v>
      </c>
      <c r="G39" s="246">
        <v>8</v>
      </c>
      <c r="H39" s="244">
        <f t="shared" si="1"/>
        <v>42</v>
      </c>
      <c r="I39" s="116">
        <f t="shared" si="2"/>
        <v>0.015395894428152493</v>
      </c>
      <c r="J39" s="245">
        <v>179</v>
      </c>
      <c r="K39" s="246">
        <v>70</v>
      </c>
      <c r="L39" s="246">
        <v>27</v>
      </c>
      <c r="M39" s="244">
        <f t="shared" si="3"/>
        <v>692</v>
      </c>
      <c r="N39" s="116">
        <f t="shared" si="4"/>
        <v>0.013341559342947482</v>
      </c>
      <c r="O39" s="245">
        <v>137</v>
      </c>
      <c r="P39" s="247">
        <f t="shared" si="5"/>
        <v>0.01644263082093135</v>
      </c>
      <c r="Q39" s="117">
        <f t="shared" si="6"/>
        <v>0.3931697390235676</v>
      </c>
      <c r="R39" s="118">
        <f t="shared" si="7"/>
        <v>1.4561842186058065</v>
      </c>
    </row>
    <row r="40" spans="1:18" ht="15">
      <c r="A40" s="35">
        <v>26</v>
      </c>
      <c r="B40" s="119">
        <v>26279</v>
      </c>
      <c r="C40" s="47" t="s">
        <v>47</v>
      </c>
      <c r="D40" s="249" t="s">
        <v>154</v>
      </c>
      <c r="E40" s="245">
        <v>14</v>
      </c>
      <c r="F40" s="246">
        <v>1</v>
      </c>
      <c r="G40" s="246">
        <v>11</v>
      </c>
      <c r="H40" s="244">
        <f t="shared" si="1"/>
        <v>26</v>
      </c>
      <c r="I40" s="116">
        <f t="shared" si="2"/>
        <v>0.009530791788856305</v>
      </c>
      <c r="J40" s="245">
        <v>136</v>
      </c>
      <c r="K40" s="246">
        <v>0</v>
      </c>
      <c r="L40" s="246">
        <v>32</v>
      </c>
      <c r="M40" s="244">
        <f t="shared" si="3"/>
        <v>336</v>
      </c>
      <c r="N40" s="116">
        <f t="shared" si="4"/>
        <v>0.00647798257114213</v>
      </c>
      <c r="O40" s="245">
        <v>50</v>
      </c>
      <c r="P40" s="247">
        <f t="shared" si="5"/>
        <v>0.00600096015362458</v>
      </c>
      <c r="Q40" s="117">
        <f t="shared" si="6"/>
        <v>0.20352553192790904</v>
      </c>
      <c r="R40" s="118">
        <f t="shared" si="7"/>
        <v>0.7537982663996633</v>
      </c>
    </row>
    <row r="41" spans="1:18" ht="15">
      <c r="A41" s="35">
        <v>27</v>
      </c>
      <c r="B41" s="119">
        <v>26241</v>
      </c>
      <c r="C41" s="47" t="s">
        <v>48</v>
      </c>
      <c r="D41" s="249" t="s">
        <v>122</v>
      </c>
      <c r="E41" s="245">
        <v>49</v>
      </c>
      <c r="F41" s="246">
        <v>32</v>
      </c>
      <c r="G41" s="246">
        <v>36</v>
      </c>
      <c r="H41" s="244">
        <f t="shared" si="1"/>
        <v>117</v>
      </c>
      <c r="I41" s="116">
        <f t="shared" si="2"/>
        <v>0.04288856304985337</v>
      </c>
      <c r="J41" s="245">
        <v>766</v>
      </c>
      <c r="K41" s="246">
        <v>198</v>
      </c>
      <c r="L41" s="246">
        <v>100</v>
      </c>
      <c r="M41" s="244">
        <f t="shared" si="3"/>
        <v>2524</v>
      </c>
      <c r="N41" s="116">
        <f t="shared" si="4"/>
        <v>0.04866198812369862</v>
      </c>
      <c r="O41" s="245">
        <v>337</v>
      </c>
      <c r="P41" s="247">
        <f t="shared" si="5"/>
        <v>0.04044647143542967</v>
      </c>
      <c r="Q41" s="117">
        <f t="shared" si="6"/>
        <v>1.2232773618483344</v>
      </c>
      <c r="R41" s="118">
        <f t="shared" si="7"/>
        <v>4.530656895734573</v>
      </c>
    </row>
    <row r="42" spans="1:18" ht="15">
      <c r="A42" s="35">
        <v>28</v>
      </c>
      <c r="B42" s="119">
        <v>26253</v>
      </c>
      <c r="C42" s="47" t="s">
        <v>49</v>
      </c>
      <c r="D42" s="249" t="s">
        <v>134</v>
      </c>
      <c r="E42" s="245">
        <v>3</v>
      </c>
      <c r="F42" s="246">
        <v>1</v>
      </c>
      <c r="G42" s="246">
        <v>0</v>
      </c>
      <c r="H42" s="244">
        <f t="shared" si="1"/>
        <v>4</v>
      </c>
      <c r="I42" s="116">
        <f t="shared" si="2"/>
        <v>0.001466275659824047</v>
      </c>
      <c r="J42" s="245">
        <v>29</v>
      </c>
      <c r="K42" s="246">
        <v>10</v>
      </c>
      <c r="L42" s="246">
        <v>0</v>
      </c>
      <c r="M42" s="244">
        <f t="shared" si="3"/>
        <v>98</v>
      </c>
      <c r="N42" s="116">
        <f t="shared" si="4"/>
        <v>0.001889411583249788</v>
      </c>
      <c r="O42" s="245">
        <v>13</v>
      </c>
      <c r="P42" s="247">
        <f t="shared" si="5"/>
        <v>0.0015602496399423908</v>
      </c>
      <c r="Q42" s="117">
        <f t="shared" si="6"/>
        <v>0.04546610574025728</v>
      </c>
      <c r="R42" s="118">
        <f t="shared" si="7"/>
        <v>0.16839298422317514</v>
      </c>
    </row>
    <row r="43" spans="1:18" ht="15">
      <c r="A43" s="35">
        <v>29</v>
      </c>
      <c r="B43" s="119">
        <v>26351</v>
      </c>
      <c r="C43" s="47" t="s">
        <v>50</v>
      </c>
      <c r="D43" s="249" t="s">
        <v>163</v>
      </c>
      <c r="E43" s="245">
        <v>4</v>
      </c>
      <c r="F43" s="246">
        <v>1</v>
      </c>
      <c r="G43" s="246">
        <v>0</v>
      </c>
      <c r="H43" s="244">
        <f t="shared" si="1"/>
        <v>5</v>
      </c>
      <c r="I43" s="116">
        <f t="shared" si="2"/>
        <v>0.0018328445747800588</v>
      </c>
      <c r="J43" s="245">
        <v>21</v>
      </c>
      <c r="K43" s="246">
        <v>0</v>
      </c>
      <c r="L43" s="246">
        <v>0</v>
      </c>
      <c r="M43" s="244">
        <f t="shared" si="3"/>
        <v>42</v>
      </c>
      <c r="N43" s="116">
        <f t="shared" si="4"/>
        <v>0.0008097478213927663</v>
      </c>
      <c r="O43" s="245">
        <v>17</v>
      </c>
      <c r="P43" s="247">
        <f t="shared" si="5"/>
        <v>0.0020403264522323573</v>
      </c>
      <c r="Q43" s="117">
        <f t="shared" si="6"/>
        <v>0.03701647323483598</v>
      </c>
      <c r="R43" s="118">
        <f t="shared" si="7"/>
        <v>0.13709804901791106</v>
      </c>
    </row>
    <row r="44" spans="1:18" ht="15">
      <c r="A44" s="35">
        <v>30</v>
      </c>
      <c r="B44" s="119">
        <v>26244</v>
      </c>
      <c r="C44" s="47" t="s">
        <v>51</v>
      </c>
      <c r="D44" s="249" t="s">
        <v>125</v>
      </c>
      <c r="E44" s="245">
        <v>68</v>
      </c>
      <c r="F44" s="246">
        <v>63</v>
      </c>
      <c r="G44" s="246">
        <v>53</v>
      </c>
      <c r="H44" s="244">
        <f t="shared" si="1"/>
        <v>184</v>
      </c>
      <c r="I44" s="116">
        <f t="shared" si="2"/>
        <v>0.06744868035190615</v>
      </c>
      <c r="J44" s="245">
        <v>164</v>
      </c>
      <c r="K44" s="246">
        <v>99</v>
      </c>
      <c r="L44" s="246">
        <v>131</v>
      </c>
      <c r="M44" s="244">
        <f t="shared" si="3"/>
        <v>986</v>
      </c>
      <c r="N44" s="116">
        <f t="shared" si="4"/>
        <v>0.019009794092696847</v>
      </c>
      <c r="O44" s="245">
        <v>663</v>
      </c>
      <c r="P44" s="247">
        <f t="shared" si="5"/>
        <v>0.07957273163706192</v>
      </c>
      <c r="Q44" s="117">
        <f t="shared" si="6"/>
        <v>1.2399050532723683</v>
      </c>
      <c r="R44" s="118">
        <f t="shared" si="7"/>
        <v>4.59224093804581</v>
      </c>
    </row>
    <row r="45" spans="1:18" ht="15">
      <c r="A45" s="35">
        <v>31</v>
      </c>
      <c r="B45" s="119">
        <v>26245</v>
      </c>
      <c r="C45" s="47" t="s">
        <v>52</v>
      </c>
      <c r="D45" s="249" t="s">
        <v>126</v>
      </c>
      <c r="E45" s="245">
        <v>84</v>
      </c>
      <c r="F45" s="246">
        <v>69</v>
      </c>
      <c r="G45" s="246">
        <v>52</v>
      </c>
      <c r="H45" s="244">
        <f t="shared" si="1"/>
        <v>205</v>
      </c>
      <c r="I45" s="116">
        <f t="shared" si="2"/>
        <v>0.07514662756598241</v>
      </c>
      <c r="J45" s="245">
        <v>1535</v>
      </c>
      <c r="K45" s="246">
        <v>797</v>
      </c>
      <c r="L45" s="246">
        <v>151</v>
      </c>
      <c r="M45" s="244">
        <f t="shared" si="3"/>
        <v>6560</v>
      </c>
      <c r="N45" s="116">
        <f t="shared" si="4"/>
        <v>0.12647489781753682</v>
      </c>
      <c r="O45" s="245">
        <v>785</v>
      </c>
      <c r="P45" s="247">
        <f t="shared" si="5"/>
        <v>0.09421507441190591</v>
      </c>
      <c r="Q45" s="117">
        <f t="shared" si="6"/>
        <v>2.7725002449354266</v>
      </c>
      <c r="R45" s="118">
        <f t="shared" si="7"/>
        <v>10.268519425686767</v>
      </c>
    </row>
    <row r="46" spans="1:18" ht="15">
      <c r="A46" s="35">
        <v>32</v>
      </c>
      <c r="B46" s="119">
        <v>26243</v>
      </c>
      <c r="C46" s="47" t="s">
        <v>53</v>
      </c>
      <c r="D46" s="249" t="s">
        <v>124</v>
      </c>
      <c r="E46" s="245">
        <v>39</v>
      </c>
      <c r="F46" s="246">
        <v>18</v>
      </c>
      <c r="G46" s="246">
        <v>23</v>
      </c>
      <c r="H46" s="244">
        <f t="shared" si="1"/>
        <v>80</v>
      </c>
      <c r="I46" s="116">
        <f t="shared" si="2"/>
        <v>0.02932551319648094</v>
      </c>
      <c r="J46" s="245">
        <v>521</v>
      </c>
      <c r="K46" s="246">
        <v>144</v>
      </c>
      <c r="L46" s="246">
        <v>47</v>
      </c>
      <c r="M46" s="244">
        <f t="shared" si="3"/>
        <v>1712</v>
      </c>
      <c r="N46" s="116">
        <f t="shared" si="4"/>
        <v>0.03300686357677181</v>
      </c>
      <c r="O46" s="245">
        <v>228</v>
      </c>
      <c r="P46" s="247">
        <f t="shared" si="5"/>
        <v>0.027364378300528083</v>
      </c>
      <c r="Q46" s="117">
        <f t="shared" si="6"/>
        <v>0.8318018716649551</v>
      </c>
      <c r="R46" s="118">
        <f t="shared" si="7"/>
        <v>3.080747672833168</v>
      </c>
    </row>
    <row r="47" spans="1:18" ht="15">
      <c r="A47" s="35">
        <v>33</v>
      </c>
      <c r="B47" s="119">
        <v>26248</v>
      </c>
      <c r="C47" s="47" t="s">
        <v>54</v>
      </c>
      <c r="D47" s="249" t="s">
        <v>129</v>
      </c>
      <c r="E47" s="245">
        <v>18</v>
      </c>
      <c r="F47" s="246">
        <v>9</v>
      </c>
      <c r="G47" s="246">
        <v>0</v>
      </c>
      <c r="H47" s="244">
        <f t="shared" si="1"/>
        <v>27</v>
      </c>
      <c r="I47" s="116">
        <f t="shared" si="2"/>
        <v>0.009897360703812317</v>
      </c>
      <c r="J47" s="245">
        <v>202</v>
      </c>
      <c r="K47" s="246">
        <v>33</v>
      </c>
      <c r="L47" s="246">
        <v>0</v>
      </c>
      <c r="M47" s="244">
        <f t="shared" si="3"/>
        <v>536</v>
      </c>
      <c r="N47" s="116">
        <f t="shared" si="4"/>
        <v>0.01033392457777435</v>
      </c>
      <c r="O47" s="245">
        <v>104</v>
      </c>
      <c r="P47" s="247">
        <f t="shared" si="5"/>
        <v>0.012481997119539127</v>
      </c>
      <c r="Q47" s="117">
        <f t="shared" si="6"/>
        <v>0.2832426150273462</v>
      </c>
      <c r="R47" s="118">
        <f t="shared" si="7"/>
        <v>1.0490467223235047</v>
      </c>
    </row>
    <row r="48" spans="1:18" ht="15">
      <c r="A48" s="35">
        <v>34</v>
      </c>
      <c r="B48" s="119">
        <v>26250</v>
      </c>
      <c r="C48" s="47" t="s">
        <v>55</v>
      </c>
      <c r="D48" s="249" t="s">
        <v>131</v>
      </c>
      <c r="E48" s="245">
        <v>0</v>
      </c>
      <c r="F48" s="246">
        <v>0</v>
      </c>
      <c r="G48" s="246">
        <v>0</v>
      </c>
      <c r="H48" s="244">
        <f t="shared" si="1"/>
        <v>0</v>
      </c>
      <c r="I48" s="116">
        <f t="shared" si="2"/>
        <v>0</v>
      </c>
      <c r="J48" s="245">
        <v>0</v>
      </c>
      <c r="K48" s="246">
        <v>0</v>
      </c>
      <c r="L48" s="246">
        <v>0</v>
      </c>
      <c r="M48" s="244">
        <f t="shared" si="3"/>
        <v>0</v>
      </c>
      <c r="N48" s="116">
        <f t="shared" si="4"/>
        <v>0</v>
      </c>
      <c r="O48" s="245">
        <v>0</v>
      </c>
      <c r="P48" s="247">
        <f t="shared" si="5"/>
        <v>0</v>
      </c>
      <c r="Q48" s="117">
        <f t="shared" si="6"/>
        <v>0</v>
      </c>
      <c r="R48" s="118">
        <f t="shared" si="7"/>
        <v>0</v>
      </c>
    </row>
    <row r="49" spans="1:18" ht="15">
      <c r="A49" s="35">
        <v>35</v>
      </c>
      <c r="B49" s="119">
        <v>26249</v>
      </c>
      <c r="C49" s="47" t="s">
        <v>56</v>
      </c>
      <c r="D49" s="249" t="s">
        <v>130</v>
      </c>
      <c r="E49" s="245">
        <v>15</v>
      </c>
      <c r="F49" s="246">
        <v>8</v>
      </c>
      <c r="G49" s="246">
        <v>0</v>
      </c>
      <c r="H49" s="244">
        <f t="shared" si="1"/>
        <v>23</v>
      </c>
      <c r="I49" s="116">
        <f t="shared" si="2"/>
        <v>0.00843108504398827</v>
      </c>
      <c r="J49" s="245">
        <v>187</v>
      </c>
      <c r="K49" s="246">
        <v>67</v>
      </c>
      <c r="L49" s="246">
        <v>0</v>
      </c>
      <c r="M49" s="244">
        <f t="shared" si="3"/>
        <v>642</v>
      </c>
      <c r="N49" s="116">
        <f t="shared" si="4"/>
        <v>0.012377573841289426</v>
      </c>
      <c r="O49" s="245">
        <v>96</v>
      </c>
      <c r="P49" s="247">
        <f t="shared" si="5"/>
        <v>0.011521843494959194</v>
      </c>
      <c r="Q49" s="117">
        <f t="shared" si="6"/>
        <v>0.291306684356482</v>
      </c>
      <c r="R49" s="118">
        <f t="shared" si="7"/>
        <v>1.0789136457647484</v>
      </c>
    </row>
    <row r="50" spans="1:18" ht="15">
      <c r="A50" s="35">
        <v>36</v>
      </c>
      <c r="B50" s="119">
        <v>26281</v>
      </c>
      <c r="C50" s="47" t="s">
        <v>57</v>
      </c>
      <c r="D50" s="249" t="s">
        <v>155</v>
      </c>
      <c r="E50" s="245">
        <v>16</v>
      </c>
      <c r="F50" s="246">
        <v>4</v>
      </c>
      <c r="G50" s="246">
        <v>10</v>
      </c>
      <c r="H50" s="244">
        <f t="shared" si="1"/>
        <v>30</v>
      </c>
      <c r="I50" s="116">
        <f t="shared" si="2"/>
        <v>0.010997067448680353</v>
      </c>
      <c r="J50" s="245">
        <v>119</v>
      </c>
      <c r="K50" s="246">
        <v>8</v>
      </c>
      <c r="L50" s="246">
        <v>20</v>
      </c>
      <c r="M50" s="244">
        <f t="shared" si="3"/>
        <v>310</v>
      </c>
      <c r="N50" s="116">
        <f t="shared" si="4"/>
        <v>0.005976710110279941</v>
      </c>
      <c r="O50" s="245">
        <v>69</v>
      </c>
      <c r="P50" s="247">
        <f t="shared" si="5"/>
        <v>0.008281325012001921</v>
      </c>
      <c r="Q50" s="117">
        <f t="shared" si="6"/>
        <v>0.22079320596845045</v>
      </c>
      <c r="R50" s="118">
        <f t="shared" si="7"/>
        <v>0.8177526146979648</v>
      </c>
    </row>
    <row r="51" spans="1:18" ht="15">
      <c r="A51" s="35">
        <v>37</v>
      </c>
      <c r="B51" s="119">
        <v>26246</v>
      </c>
      <c r="C51" s="47" t="s">
        <v>58</v>
      </c>
      <c r="D51" s="249" t="s">
        <v>127</v>
      </c>
      <c r="E51" s="245">
        <v>54</v>
      </c>
      <c r="F51" s="246">
        <v>38</v>
      </c>
      <c r="G51" s="246">
        <v>16</v>
      </c>
      <c r="H51" s="244">
        <f t="shared" si="1"/>
        <v>108</v>
      </c>
      <c r="I51" s="116">
        <f t="shared" si="2"/>
        <v>0.039589442815249266</v>
      </c>
      <c r="J51" s="245">
        <v>978</v>
      </c>
      <c r="K51" s="246">
        <v>315</v>
      </c>
      <c r="L51" s="246">
        <v>31</v>
      </c>
      <c r="M51" s="244">
        <f t="shared" si="3"/>
        <v>3278</v>
      </c>
      <c r="N51" s="116">
        <f t="shared" si="4"/>
        <v>0.06319888948870209</v>
      </c>
      <c r="O51" s="245">
        <v>415</v>
      </c>
      <c r="P51" s="247">
        <f t="shared" si="5"/>
        <v>0.04980796927508401</v>
      </c>
      <c r="Q51" s="117">
        <f t="shared" si="6"/>
        <v>1.4167118686059559</v>
      </c>
      <c r="R51" s="118">
        <f t="shared" si="7"/>
        <v>5.247080994836875</v>
      </c>
    </row>
    <row r="52" spans="1:18" ht="15">
      <c r="A52" s="35">
        <v>38</v>
      </c>
      <c r="B52" s="119">
        <v>26280</v>
      </c>
      <c r="C52" s="47" t="s">
        <v>59</v>
      </c>
      <c r="D52" s="249" t="s">
        <v>60</v>
      </c>
      <c r="E52" s="245">
        <v>28</v>
      </c>
      <c r="F52" s="246">
        <v>20</v>
      </c>
      <c r="G52" s="246">
        <v>0</v>
      </c>
      <c r="H52" s="244">
        <f t="shared" si="1"/>
        <v>48</v>
      </c>
      <c r="I52" s="116">
        <f t="shared" si="2"/>
        <v>0.017595307917888565</v>
      </c>
      <c r="J52" s="245">
        <v>336</v>
      </c>
      <c r="K52" s="246">
        <v>185</v>
      </c>
      <c r="L52" s="246">
        <v>0</v>
      </c>
      <c r="M52" s="244">
        <f t="shared" si="3"/>
        <v>1412</v>
      </c>
      <c r="N52" s="116">
        <f t="shared" si="4"/>
        <v>0.027222950566823476</v>
      </c>
      <c r="O52" s="245">
        <v>223</v>
      </c>
      <c r="P52" s="247">
        <f t="shared" si="5"/>
        <v>0.026764282285165628</v>
      </c>
      <c r="Q52" s="117">
        <f t="shared" si="6"/>
        <v>0.6369085656882534</v>
      </c>
      <c r="R52" s="118">
        <f t="shared" si="7"/>
        <v>2.3589206136601986</v>
      </c>
    </row>
    <row r="53" spans="1:18" ht="15">
      <c r="A53" s="35">
        <v>39</v>
      </c>
      <c r="B53" s="119">
        <v>26285</v>
      </c>
      <c r="C53" s="47" t="s">
        <v>61</v>
      </c>
      <c r="D53" s="249" t="s">
        <v>159</v>
      </c>
      <c r="E53" s="245">
        <v>5</v>
      </c>
      <c r="F53" s="246">
        <v>0</v>
      </c>
      <c r="G53" s="246">
        <v>0</v>
      </c>
      <c r="H53" s="244">
        <f t="shared" si="1"/>
        <v>5</v>
      </c>
      <c r="I53" s="116">
        <f t="shared" si="2"/>
        <v>0.0018328445747800588</v>
      </c>
      <c r="J53" s="245">
        <v>0</v>
      </c>
      <c r="K53" s="246">
        <v>0</v>
      </c>
      <c r="L53" s="246">
        <v>0</v>
      </c>
      <c r="M53" s="244">
        <f t="shared" si="3"/>
        <v>0</v>
      </c>
      <c r="N53" s="116">
        <f t="shared" si="4"/>
        <v>0</v>
      </c>
      <c r="O53" s="245">
        <v>16</v>
      </c>
      <c r="P53" s="247">
        <f t="shared" si="5"/>
        <v>0.0019203072491598655</v>
      </c>
      <c r="Q53" s="117">
        <f t="shared" si="6"/>
        <v>0.026009674744440048</v>
      </c>
      <c r="R53" s="118">
        <f t="shared" si="7"/>
        <v>0.0963321286831113</v>
      </c>
    </row>
    <row r="54" spans="1:18" ht="15">
      <c r="A54" s="35">
        <v>40</v>
      </c>
      <c r="B54" s="119">
        <v>26247</v>
      </c>
      <c r="C54" s="47" t="s">
        <v>62</v>
      </c>
      <c r="D54" s="249" t="s">
        <v>128</v>
      </c>
      <c r="E54" s="245">
        <v>35</v>
      </c>
      <c r="F54" s="246">
        <v>13</v>
      </c>
      <c r="G54" s="246">
        <v>14</v>
      </c>
      <c r="H54" s="244">
        <f t="shared" si="1"/>
        <v>62</v>
      </c>
      <c r="I54" s="116">
        <f t="shared" si="2"/>
        <v>0.022727272727272728</v>
      </c>
      <c r="J54" s="245">
        <v>440</v>
      </c>
      <c r="K54" s="246">
        <v>92</v>
      </c>
      <c r="L54" s="246">
        <v>37</v>
      </c>
      <c r="M54" s="244">
        <f t="shared" si="3"/>
        <v>1322</v>
      </c>
      <c r="N54" s="116">
        <f t="shared" si="4"/>
        <v>0.025487776663838977</v>
      </c>
      <c r="O54" s="245">
        <v>195</v>
      </c>
      <c r="P54" s="247">
        <f t="shared" si="5"/>
        <v>0.023403744599135863</v>
      </c>
      <c r="Q54" s="117">
        <f t="shared" si="6"/>
        <v>0.6522288022991773</v>
      </c>
      <c r="R54" s="118">
        <f t="shared" si="7"/>
        <v>2.4156622307376945</v>
      </c>
    </row>
    <row r="55" spans="1:18" ht="15">
      <c r="A55" s="35">
        <v>41</v>
      </c>
      <c r="B55" s="119">
        <v>26251</v>
      </c>
      <c r="C55" s="47" t="s">
        <v>63</v>
      </c>
      <c r="D55" s="249" t="s">
        <v>132</v>
      </c>
      <c r="E55" s="245">
        <v>7</v>
      </c>
      <c r="F55" s="246">
        <v>0</v>
      </c>
      <c r="G55" s="246">
        <v>0</v>
      </c>
      <c r="H55" s="244">
        <f t="shared" si="1"/>
        <v>7</v>
      </c>
      <c r="I55" s="116">
        <f t="shared" si="2"/>
        <v>0.002565982404692082</v>
      </c>
      <c r="J55" s="245">
        <v>16</v>
      </c>
      <c r="K55" s="246">
        <v>0</v>
      </c>
      <c r="L55" s="246">
        <v>0</v>
      </c>
      <c r="M55" s="244">
        <f t="shared" si="3"/>
        <v>32</v>
      </c>
      <c r="N55" s="116">
        <f t="shared" si="4"/>
        <v>0.0006169507210611552</v>
      </c>
      <c r="O55" s="245">
        <v>21</v>
      </c>
      <c r="P55" s="247">
        <f t="shared" si="5"/>
        <v>0.0025204032645223234</v>
      </c>
      <c r="Q55" s="117">
        <f t="shared" si="6"/>
        <v>0.04376179647880513</v>
      </c>
      <c r="R55" s="118">
        <f t="shared" si="7"/>
        <v>0.1620807276992783</v>
      </c>
    </row>
    <row r="56" spans="1:18" ht="15">
      <c r="A56" s="35">
        <v>42</v>
      </c>
      <c r="B56" s="119">
        <v>26254</v>
      </c>
      <c r="C56" s="47" t="s">
        <v>64</v>
      </c>
      <c r="D56" s="249" t="s">
        <v>135</v>
      </c>
      <c r="E56" s="245">
        <v>4</v>
      </c>
      <c r="F56" s="246">
        <v>2</v>
      </c>
      <c r="G56" s="246">
        <v>20</v>
      </c>
      <c r="H56" s="244">
        <f t="shared" si="1"/>
        <v>26</v>
      </c>
      <c r="I56" s="116">
        <f t="shared" si="2"/>
        <v>0.009530791788856305</v>
      </c>
      <c r="J56" s="245">
        <v>30</v>
      </c>
      <c r="K56" s="246">
        <v>7</v>
      </c>
      <c r="L56" s="246">
        <v>61</v>
      </c>
      <c r="M56" s="244">
        <f t="shared" si="3"/>
        <v>210</v>
      </c>
      <c r="N56" s="116">
        <f t="shared" si="4"/>
        <v>0.004048739106963831</v>
      </c>
      <c r="O56" s="245">
        <v>22</v>
      </c>
      <c r="P56" s="247">
        <f t="shared" si="5"/>
        <v>0.002640422467594815</v>
      </c>
      <c r="Q56" s="117">
        <f t="shared" si="6"/>
        <v>0.1585032161494721</v>
      </c>
      <c r="R56" s="118">
        <f t="shared" si="7"/>
        <v>0.5870489487017487</v>
      </c>
    </row>
    <row r="57" spans="1:18" ht="15">
      <c r="A57" s="35">
        <v>43</v>
      </c>
      <c r="B57" s="119">
        <v>26274</v>
      </c>
      <c r="C57" s="47" t="s">
        <v>65</v>
      </c>
      <c r="D57" s="249" t="s">
        <v>149</v>
      </c>
      <c r="E57" s="245">
        <v>24</v>
      </c>
      <c r="F57" s="246">
        <v>12</v>
      </c>
      <c r="G57" s="246">
        <v>31</v>
      </c>
      <c r="H57" s="244">
        <f t="shared" si="1"/>
        <v>67</v>
      </c>
      <c r="I57" s="116">
        <f t="shared" si="2"/>
        <v>0.024560117302052785</v>
      </c>
      <c r="J57" s="245">
        <v>359</v>
      </c>
      <c r="K57" s="246">
        <v>54</v>
      </c>
      <c r="L57" s="246">
        <v>69</v>
      </c>
      <c r="M57" s="244">
        <f t="shared" si="3"/>
        <v>1072</v>
      </c>
      <c r="N57" s="116">
        <f t="shared" si="4"/>
        <v>0.0206678491555487</v>
      </c>
      <c r="O57" s="245">
        <v>143</v>
      </c>
      <c r="P57" s="247">
        <f t="shared" si="5"/>
        <v>0.017162746039366298</v>
      </c>
      <c r="Q57" s="117">
        <f t="shared" si="6"/>
        <v>0.5829341962001262</v>
      </c>
      <c r="R57" s="118">
        <f t="shared" si="7"/>
        <v>2.1590155414819496</v>
      </c>
    </row>
    <row r="58" spans="1:18" ht="15">
      <c r="A58" s="35">
        <v>44</v>
      </c>
      <c r="B58" s="119">
        <v>26282</v>
      </c>
      <c r="C58" s="47" t="s">
        <v>66</v>
      </c>
      <c r="D58" s="249" t="s">
        <v>156</v>
      </c>
      <c r="E58" s="245">
        <v>30</v>
      </c>
      <c r="F58" s="246">
        <v>19</v>
      </c>
      <c r="G58" s="246">
        <v>0</v>
      </c>
      <c r="H58" s="244">
        <f t="shared" si="1"/>
        <v>49</v>
      </c>
      <c r="I58" s="116">
        <f t="shared" si="2"/>
        <v>0.017961876832844576</v>
      </c>
      <c r="J58" s="245">
        <v>497</v>
      </c>
      <c r="K58" s="246">
        <v>192</v>
      </c>
      <c r="L58" s="246">
        <v>0</v>
      </c>
      <c r="M58" s="244">
        <f t="shared" si="3"/>
        <v>1762</v>
      </c>
      <c r="N58" s="116">
        <f t="shared" si="4"/>
        <v>0.03397084907842986</v>
      </c>
      <c r="O58" s="245">
        <v>230</v>
      </c>
      <c r="P58" s="247">
        <f t="shared" si="5"/>
        <v>0.027604416706673067</v>
      </c>
      <c r="Q58" s="117">
        <f t="shared" si="6"/>
        <v>0.7316574731747262</v>
      </c>
      <c r="R58" s="118">
        <f t="shared" si="7"/>
        <v>2.7098424932397274</v>
      </c>
    </row>
    <row r="59" spans="1:18" ht="15">
      <c r="A59" s="35">
        <v>45</v>
      </c>
      <c r="B59" s="119">
        <v>26255</v>
      </c>
      <c r="C59" s="47" t="s">
        <v>67</v>
      </c>
      <c r="D59" s="249" t="s">
        <v>136</v>
      </c>
      <c r="E59" s="245">
        <v>2</v>
      </c>
      <c r="F59" s="246">
        <v>0</v>
      </c>
      <c r="G59" s="246">
        <v>0</v>
      </c>
      <c r="H59" s="244">
        <f t="shared" si="1"/>
        <v>2</v>
      </c>
      <c r="I59" s="116">
        <f t="shared" si="2"/>
        <v>0.0007331378299120235</v>
      </c>
      <c r="J59" s="245">
        <v>0</v>
      </c>
      <c r="K59" s="246">
        <v>0</v>
      </c>
      <c r="L59" s="246">
        <v>0</v>
      </c>
      <c r="M59" s="244">
        <f t="shared" si="3"/>
        <v>0</v>
      </c>
      <c r="N59" s="116">
        <f t="shared" si="4"/>
        <v>0</v>
      </c>
      <c r="O59" s="245">
        <v>6</v>
      </c>
      <c r="P59" s="247">
        <f t="shared" si="5"/>
        <v>0.0007201152184349496</v>
      </c>
      <c r="Q59" s="117">
        <f t="shared" si="6"/>
        <v>0.010211839172860034</v>
      </c>
      <c r="R59" s="118">
        <f t="shared" si="7"/>
        <v>0.03782162656614828</v>
      </c>
    </row>
    <row r="60" spans="1:18" ht="15">
      <c r="A60" s="35">
        <v>46</v>
      </c>
      <c r="B60" s="119">
        <v>26271</v>
      </c>
      <c r="C60" s="47" t="s">
        <v>229</v>
      </c>
      <c r="D60" s="249" t="s">
        <v>146</v>
      </c>
      <c r="E60" s="245">
        <v>60</v>
      </c>
      <c r="F60" s="246">
        <v>49</v>
      </c>
      <c r="G60" s="246">
        <v>26</v>
      </c>
      <c r="H60" s="244">
        <f t="shared" si="1"/>
        <v>135</v>
      </c>
      <c r="I60" s="116">
        <f t="shared" si="2"/>
        <v>0.04948680351906158</v>
      </c>
      <c r="J60" s="245">
        <v>948</v>
      </c>
      <c r="K60" s="246">
        <v>312</v>
      </c>
      <c r="L60" s="246">
        <v>46</v>
      </c>
      <c r="M60" s="244">
        <f t="shared" si="3"/>
        <v>3236</v>
      </c>
      <c r="N60" s="116">
        <f t="shared" si="4"/>
        <v>0.06238914166730932</v>
      </c>
      <c r="O60" s="245">
        <v>480</v>
      </c>
      <c r="P60" s="247">
        <f t="shared" si="5"/>
        <v>0.05760921747479597</v>
      </c>
      <c r="Q60" s="117">
        <f t="shared" si="6"/>
        <v>1.5363637467648208</v>
      </c>
      <c r="R60" s="118">
        <f t="shared" si="7"/>
        <v>5.690236099128968</v>
      </c>
    </row>
    <row r="61" spans="1:18" ht="15">
      <c r="A61" s="35">
        <v>47</v>
      </c>
      <c r="B61" s="119">
        <v>26260</v>
      </c>
      <c r="C61" s="47" t="s">
        <v>69</v>
      </c>
      <c r="D61" s="249" t="s">
        <v>138</v>
      </c>
      <c r="E61" s="245">
        <v>2</v>
      </c>
      <c r="F61" s="246">
        <v>0</v>
      </c>
      <c r="G61" s="246">
        <v>0</v>
      </c>
      <c r="H61" s="244">
        <f t="shared" si="1"/>
        <v>2</v>
      </c>
      <c r="I61" s="116">
        <f t="shared" si="2"/>
        <v>0.0007331378299120235</v>
      </c>
      <c r="J61" s="245">
        <v>7</v>
      </c>
      <c r="K61" s="246">
        <v>0</v>
      </c>
      <c r="L61" s="246">
        <v>0</v>
      </c>
      <c r="M61" s="244">
        <f t="shared" si="3"/>
        <v>14</v>
      </c>
      <c r="N61" s="116">
        <f t="shared" si="4"/>
        <v>0.00026991594046425543</v>
      </c>
      <c r="O61" s="245">
        <v>6</v>
      </c>
      <c r="P61" s="247">
        <f t="shared" si="5"/>
        <v>0.0007201152184349496</v>
      </c>
      <c r="Q61" s="117">
        <f t="shared" si="6"/>
        <v>0.013720746398895355</v>
      </c>
      <c r="R61" s="118">
        <f t="shared" si="7"/>
        <v>0.050817579255168</v>
      </c>
    </row>
    <row r="62" spans="1:18" ht="15">
      <c r="A62" s="35">
        <v>48</v>
      </c>
      <c r="B62" s="119">
        <v>26286</v>
      </c>
      <c r="C62" s="47" t="s">
        <v>70</v>
      </c>
      <c r="D62" s="249" t="s">
        <v>160</v>
      </c>
      <c r="E62" s="245">
        <v>3</v>
      </c>
      <c r="F62" s="246">
        <v>1</v>
      </c>
      <c r="G62" s="246">
        <v>0</v>
      </c>
      <c r="H62" s="244">
        <f t="shared" si="1"/>
        <v>4</v>
      </c>
      <c r="I62" s="116">
        <f t="shared" si="2"/>
        <v>0.001466275659824047</v>
      </c>
      <c r="J62" s="245">
        <v>20</v>
      </c>
      <c r="K62" s="246">
        <v>0</v>
      </c>
      <c r="L62" s="246">
        <v>0</v>
      </c>
      <c r="M62" s="244">
        <f t="shared" si="3"/>
        <v>40</v>
      </c>
      <c r="N62" s="116">
        <f t="shared" si="4"/>
        <v>0.0007711884013264441</v>
      </c>
      <c r="O62" s="245">
        <v>14</v>
      </c>
      <c r="P62" s="247">
        <f t="shared" si="5"/>
        <v>0.0016802688430148825</v>
      </c>
      <c r="Q62" s="117">
        <f t="shared" si="6"/>
        <v>0.031409281187543776</v>
      </c>
      <c r="R62" s="118">
        <f t="shared" si="7"/>
        <v>0.11633067106497698</v>
      </c>
    </row>
    <row r="63" spans="1:18" ht="15">
      <c r="A63" s="35">
        <v>49</v>
      </c>
      <c r="B63" s="119">
        <v>26261</v>
      </c>
      <c r="C63" s="47" t="s">
        <v>71</v>
      </c>
      <c r="D63" s="249" t="s">
        <v>139</v>
      </c>
      <c r="E63" s="245">
        <v>8</v>
      </c>
      <c r="F63" s="246">
        <v>2</v>
      </c>
      <c r="G63" s="246">
        <v>0</v>
      </c>
      <c r="H63" s="244">
        <f t="shared" si="1"/>
        <v>10</v>
      </c>
      <c r="I63" s="116">
        <f t="shared" si="2"/>
        <v>0.0036656891495601175</v>
      </c>
      <c r="J63" s="245">
        <v>66</v>
      </c>
      <c r="K63" s="246">
        <v>10</v>
      </c>
      <c r="L63" s="246">
        <v>0</v>
      </c>
      <c r="M63" s="244">
        <f t="shared" si="3"/>
        <v>172</v>
      </c>
      <c r="N63" s="116">
        <f t="shared" si="4"/>
        <v>0.0033161101257037093</v>
      </c>
      <c r="O63" s="245">
        <v>36</v>
      </c>
      <c r="P63" s="247">
        <f t="shared" si="5"/>
        <v>0.0043206913106096975</v>
      </c>
      <c r="Q63" s="117">
        <f t="shared" si="6"/>
        <v>0.0970490883721882</v>
      </c>
      <c r="R63" s="118">
        <f t="shared" si="7"/>
        <v>0.3594410680451416</v>
      </c>
    </row>
    <row r="64" spans="1:18" ht="15">
      <c r="A64" s="35">
        <v>50</v>
      </c>
      <c r="B64" s="119">
        <v>26262</v>
      </c>
      <c r="C64" s="47" t="s">
        <v>72</v>
      </c>
      <c r="D64" s="249" t="s">
        <v>140</v>
      </c>
      <c r="E64" s="245">
        <v>39</v>
      </c>
      <c r="F64" s="246">
        <v>38</v>
      </c>
      <c r="G64" s="246">
        <v>60</v>
      </c>
      <c r="H64" s="244">
        <f t="shared" si="1"/>
        <v>137</v>
      </c>
      <c r="I64" s="116">
        <f t="shared" si="2"/>
        <v>0.050219941348973604</v>
      </c>
      <c r="J64" s="245">
        <v>356</v>
      </c>
      <c r="K64" s="246">
        <v>234</v>
      </c>
      <c r="L64" s="246">
        <v>214</v>
      </c>
      <c r="M64" s="244">
        <f t="shared" si="3"/>
        <v>2076</v>
      </c>
      <c r="N64" s="116">
        <f t="shared" si="4"/>
        <v>0.04002467802884244</v>
      </c>
      <c r="O64" s="245">
        <v>369</v>
      </c>
      <c r="P64" s="247">
        <f t="shared" si="5"/>
        <v>0.0442870859337494</v>
      </c>
      <c r="Q64" s="117">
        <f t="shared" si="6"/>
        <v>1.1996685715996855</v>
      </c>
      <c r="R64" s="118">
        <f t="shared" si="7"/>
        <v>4.443216931850689</v>
      </c>
    </row>
    <row r="65" spans="1:18" ht="15">
      <c r="A65" s="35">
        <v>51</v>
      </c>
      <c r="B65" s="119">
        <v>26266</v>
      </c>
      <c r="C65" s="47" t="s">
        <v>162</v>
      </c>
      <c r="D65" s="250"/>
      <c r="E65" s="245">
        <v>0</v>
      </c>
      <c r="F65" s="246">
        <v>0</v>
      </c>
      <c r="G65" s="246">
        <v>0</v>
      </c>
      <c r="H65" s="244">
        <f t="shared" si="1"/>
        <v>0</v>
      </c>
      <c r="I65" s="116">
        <f t="shared" si="2"/>
        <v>0</v>
      </c>
      <c r="J65" s="245">
        <v>0</v>
      </c>
      <c r="K65" s="246">
        <v>0</v>
      </c>
      <c r="L65" s="246">
        <v>0</v>
      </c>
      <c r="M65" s="244">
        <f t="shared" si="3"/>
        <v>0</v>
      </c>
      <c r="N65" s="116">
        <f t="shared" si="4"/>
        <v>0</v>
      </c>
      <c r="O65" s="245">
        <v>0</v>
      </c>
      <c r="P65" s="247">
        <f t="shared" si="5"/>
        <v>0</v>
      </c>
      <c r="Q65" s="117">
        <f t="shared" si="6"/>
        <v>0</v>
      </c>
      <c r="R65" s="118">
        <f t="shared" si="7"/>
        <v>0</v>
      </c>
    </row>
    <row r="66" spans="1:18" ht="15">
      <c r="A66" s="35">
        <v>52</v>
      </c>
      <c r="B66" s="119">
        <v>26268</v>
      </c>
      <c r="C66" s="47" t="s">
        <v>74</v>
      </c>
      <c r="D66" s="249" t="s">
        <v>143</v>
      </c>
      <c r="E66" s="245">
        <v>5</v>
      </c>
      <c r="F66" s="246">
        <v>1</v>
      </c>
      <c r="G66" s="246">
        <v>0</v>
      </c>
      <c r="H66" s="244">
        <f t="shared" si="1"/>
        <v>6</v>
      </c>
      <c r="I66" s="116">
        <f t="shared" si="2"/>
        <v>0.0021994134897360706</v>
      </c>
      <c r="J66" s="245">
        <v>74</v>
      </c>
      <c r="K66" s="246">
        <v>1</v>
      </c>
      <c r="L66" s="246">
        <v>0</v>
      </c>
      <c r="M66" s="244">
        <f t="shared" si="3"/>
        <v>152</v>
      </c>
      <c r="N66" s="116">
        <f t="shared" si="4"/>
        <v>0.002930515925040487</v>
      </c>
      <c r="O66" s="245">
        <v>20</v>
      </c>
      <c r="P66" s="247">
        <f t="shared" si="5"/>
        <v>0.002400384061449832</v>
      </c>
      <c r="Q66" s="117">
        <f t="shared" si="6"/>
        <v>0.06969237816868637</v>
      </c>
      <c r="R66" s="118">
        <f t="shared" si="7"/>
        <v>0.2581199191432829</v>
      </c>
    </row>
    <row r="67" spans="1:18" ht="15">
      <c r="A67" s="35">
        <v>53</v>
      </c>
      <c r="B67" s="119">
        <v>26269</v>
      </c>
      <c r="C67" s="47" t="s">
        <v>75</v>
      </c>
      <c r="D67" s="249" t="s">
        <v>144</v>
      </c>
      <c r="E67" s="245">
        <v>9</v>
      </c>
      <c r="F67" s="246">
        <v>4</v>
      </c>
      <c r="G67" s="246">
        <v>25</v>
      </c>
      <c r="H67" s="244">
        <f t="shared" si="1"/>
        <v>38</v>
      </c>
      <c r="I67" s="116">
        <f t="shared" si="2"/>
        <v>0.013929618768328446</v>
      </c>
      <c r="J67" s="245">
        <v>106</v>
      </c>
      <c r="K67" s="246">
        <v>11</v>
      </c>
      <c r="L67" s="246">
        <v>46</v>
      </c>
      <c r="M67" s="244">
        <f t="shared" si="3"/>
        <v>348</v>
      </c>
      <c r="N67" s="116">
        <f t="shared" si="4"/>
        <v>0.006709339091540064</v>
      </c>
      <c r="O67" s="245">
        <v>51</v>
      </c>
      <c r="P67" s="247">
        <f t="shared" si="5"/>
        <v>0.0061209793566970715</v>
      </c>
      <c r="Q67" s="117">
        <f t="shared" si="6"/>
        <v>0.25100151330009357</v>
      </c>
      <c r="R67" s="118">
        <f t="shared" si="7"/>
        <v>0.9296352344447912</v>
      </c>
    </row>
    <row r="68" spans="1:18" ht="15">
      <c r="A68" s="35">
        <v>54</v>
      </c>
      <c r="B68" s="119">
        <v>26230</v>
      </c>
      <c r="C68" s="47" t="s">
        <v>76</v>
      </c>
      <c r="D68" s="249" t="s">
        <v>111</v>
      </c>
      <c r="E68" s="245">
        <v>2</v>
      </c>
      <c r="F68" s="246">
        <v>0</v>
      </c>
      <c r="G68" s="246">
        <v>0</v>
      </c>
      <c r="H68" s="244">
        <f t="shared" si="1"/>
        <v>2</v>
      </c>
      <c r="I68" s="116">
        <f t="shared" si="2"/>
        <v>0.0007331378299120235</v>
      </c>
      <c r="J68" s="245">
        <v>0</v>
      </c>
      <c r="K68" s="246">
        <v>0</v>
      </c>
      <c r="L68" s="246">
        <v>0</v>
      </c>
      <c r="M68" s="244">
        <f t="shared" si="3"/>
        <v>0</v>
      </c>
      <c r="N68" s="116">
        <f t="shared" si="4"/>
        <v>0</v>
      </c>
      <c r="O68" s="245">
        <v>6</v>
      </c>
      <c r="P68" s="247">
        <f t="shared" si="5"/>
        <v>0.0007201152184349496</v>
      </c>
      <c r="Q68" s="117">
        <f t="shared" si="6"/>
        <v>0.010211839172860034</v>
      </c>
      <c r="R68" s="118">
        <f t="shared" si="7"/>
        <v>0.03782162656614828</v>
      </c>
    </row>
    <row r="69" spans="1:18" ht="15">
      <c r="A69" s="35">
        <v>55</v>
      </c>
      <c r="B69" s="251">
        <v>26258</v>
      </c>
      <c r="C69" s="252" t="s">
        <v>77</v>
      </c>
      <c r="D69" s="253" t="s">
        <v>137</v>
      </c>
      <c r="E69" s="254">
        <v>5</v>
      </c>
      <c r="F69" s="255">
        <v>2</v>
      </c>
      <c r="G69" s="255">
        <v>0</v>
      </c>
      <c r="H69" s="256">
        <f t="shared" si="1"/>
        <v>7</v>
      </c>
      <c r="I69" s="257">
        <f t="shared" si="2"/>
        <v>0.002565982404692082</v>
      </c>
      <c r="J69" s="254">
        <v>120</v>
      </c>
      <c r="K69" s="255">
        <v>10</v>
      </c>
      <c r="L69" s="255">
        <v>0</v>
      </c>
      <c r="M69" s="256">
        <f t="shared" si="3"/>
        <v>280</v>
      </c>
      <c r="N69" s="257">
        <f t="shared" si="4"/>
        <v>0.005398318809285109</v>
      </c>
      <c r="O69" s="254">
        <v>25</v>
      </c>
      <c r="P69" s="258">
        <f t="shared" si="5"/>
        <v>0.00300048007681229</v>
      </c>
      <c r="Q69" s="259">
        <f t="shared" si="6"/>
        <v>0.10783988887487637</v>
      </c>
      <c r="R69" s="260">
        <f t="shared" si="7"/>
        <v>0.3994069958328756</v>
      </c>
    </row>
  </sheetData>
  <sheetProtection/>
  <mergeCells count="4">
    <mergeCell ref="E12:I12"/>
    <mergeCell ref="J12:N12"/>
    <mergeCell ref="O12:P12"/>
    <mergeCell ref="Q12:R12"/>
  </mergeCells>
  <printOptions horizontalCentered="1"/>
  <pageMargins left="0" right="0" top="0.3937007874015748" bottom="0.3937007874015748" header="0.11811023622047245" footer="0.11811023622047245"/>
  <pageSetup horizontalDpi="600" verticalDpi="600" orientation="landscape" paperSize="8" r:id="rId1"/>
  <headerFooter alignWithMargins="0">
    <oddFooter>&amp;L&amp;8Elaboração DIFES-SESu-MEC em 07julho2010 - &amp;F  -  IMRPESSO EM: &amp;D - &amp;Th&amp;R&amp;8&amp;P -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N61" sqref="N61"/>
    </sheetView>
  </sheetViews>
  <sheetFormatPr defaultColWidth="11.421875" defaultRowHeight="12.75"/>
  <cols>
    <col min="1" max="1" width="2.421875" style="137" bestFit="1" customWidth="1"/>
    <col min="2" max="2" width="6.00390625" style="141" customWidth="1"/>
    <col min="3" max="3" width="10.57421875" style="141" bestFit="1" customWidth="1"/>
    <col min="4" max="4" width="32.28125" style="89" hidden="1" customWidth="1"/>
    <col min="5" max="6" width="13.28125" style="152" customWidth="1"/>
    <col min="7" max="7" width="11.421875" style="141" customWidth="1"/>
    <col min="8" max="8" width="13.00390625" style="141" customWidth="1"/>
    <col min="9" max="9" width="3.8515625" style="141" customWidth="1"/>
    <col min="10" max="10" width="11.421875" style="141" customWidth="1"/>
    <col min="11" max="11" width="13.57421875" style="141" customWidth="1"/>
    <col min="12" max="12" width="15.28125" style="141" customWidth="1"/>
    <col min="13" max="16384" width="11.421875" style="141" customWidth="1"/>
  </cols>
  <sheetData>
    <row r="1" spans="2:3" s="89" customFormat="1" ht="11.25">
      <c r="B1" s="90" t="s">
        <v>96</v>
      </c>
      <c r="C1" s="120"/>
    </row>
    <row r="2" spans="2:3" s="89" customFormat="1" ht="3.75" customHeight="1">
      <c r="B2" s="90"/>
      <c r="C2" s="120"/>
    </row>
    <row r="3" spans="2:6" s="89" customFormat="1" ht="17.25" customHeight="1">
      <c r="B3" s="9" t="s">
        <v>164</v>
      </c>
      <c r="C3" s="121"/>
      <c r="D3" s="122"/>
      <c r="E3" s="123"/>
      <c r="F3" s="123"/>
    </row>
    <row r="4" spans="2:6" s="124" customFormat="1" ht="12.75">
      <c r="B4" s="125" t="s">
        <v>165</v>
      </c>
      <c r="C4" s="126"/>
      <c r="D4" s="127"/>
      <c r="F4" s="149"/>
    </row>
    <row r="5" spans="2:6" s="89" customFormat="1" ht="11.25">
      <c r="B5" s="20" t="s">
        <v>166</v>
      </c>
      <c r="C5" s="128"/>
      <c r="D5" s="122"/>
      <c r="E5" s="129"/>
      <c r="F5" s="129"/>
    </row>
    <row r="6" spans="2:6" s="124" customFormat="1" ht="12.75">
      <c r="B6" s="20" t="s">
        <v>167</v>
      </c>
      <c r="C6" s="126"/>
      <c r="D6" s="127"/>
      <c r="E6" s="125"/>
      <c r="F6" s="125"/>
    </row>
    <row r="7" s="130" customFormat="1" ht="5.25" customHeight="1">
      <c r="B7" s="131"/>
    </row>
    <row r="8" spans="1:7" s="136" customFormat="1" ht="38.25" customHeight="1">
      <c r="A8" s="132"/>
      <c r="B8" s="133" t="s">
        <v>3</v>
      </c>
      <c r="C8" s="134" t="s">
        <v>168</v>
      </c>
      <c r="D8" s="135" t="s">
        <v>169</v>
      </c>
      <c r="E8" s="237" t="s">
        <v>219</v>
      </c>
      <c r="F8" s="233" t="s">
        <v>170</v>
      </c>
      <c r="G8" s="263" t="s">
        <v>243</v>
      </c>
    </row>
    <row r="9" spans="2:12" ht="14.25" customHeight="1">
      <c r="B9" s="138" t="s">
        <v>19</v>
      </c>
      <c r="C9" s="139"/>
      <c r="D9" s="140"/>
      <c r="E9" s="238">
        <f>SUM(E10:E64)</f>
        <v>1455406835.5534463</v>
      </c>
      <c r="F9" s="234">
        <v>1394483285.136184</v>
      </c>
      <c r="H9" s="234">
        <v>150000000</v>
      </c>
      <c r="K9" s="234">
        <v>150000000</v>
      </c>
      <c r="L9" s="234">
        <v>60000000</v>
      </c>
    </row>
    <row r="10" spans="1:12" s="146" customFormat="1" ht="11.25" customHeight="1">
      <c r="A10" s="142">
        <v>1</v>
      </c>
      <c r="B10" s="143">
        <v>26273</v>
      </c>
      <c r="C10" s="144" t="s">
        <v>20</v>
      </c>
      <c r="D10" s="145" t="s">
        <v>148</v>
      </c>
      <c r="E10" s="239">
        <v>13637190.286808876</v>
      </c>
      <c r="F10" s="235">
        <v>13637190.286808876</v>
      </c>
      <c r="G10" s="261">
        <f>E10/1455406836</f>
        <v>0.0093700193990355</v>
      </c>
      <c r="H10" s="235">
        <f>G10*150000000</f>
        <v>1405502.909855325</v>
      </c>
      <c r="J10" s="261">
        <f>F10/1394483285</f>
        <v>0.00977938598009719</v>
      </c>
      <c r="K10" s="235">
        <f>J10*150000000</f>
        <v>1466907.8970145786</v>
      </c>
      <c r="L10" s="235">
        <f>J10*60000000</f>
        <v>586763.1588058315</v>
      </c>
    </row>
    <row r="11" spans="1:12" s="148" customFormat="1" ht="11.25" customHeight="1">
      <c r="A11" s="147">
        <v>2</v>
      </c>
      <c r="B11" s="143">
        <v>26352</v>
      </c>
      <c r="C11" s="144" t="s">
        <v>21</v>
      </c>
      <c r="D11" s="145" t="s">
        <v>171</v>
      </c>
      <c r="E11" s="239">
        <f>0+5500000</f>
        <v>5500000</v>
      </c>
      <c r="F11" s="236">
        <v>0</v>
      </c>
      <c r="G11" s="261">
        <f aca="true" t="shared" si="0" ref="G11:G64">E11/1455406836</f>
        <v>0.003779012069996901</v>
      </c>
      <c r="H11" s="235">
        <f aca="true" t="shared" si="1" ref="H11:H64">G11*150000000</f>
        <v>566851.8104995352</v>
      </c>
      <c r="J11" s="261">
        <f aca="true" t="shared" si="2" ref="J11:J64">F11/1394483285</f>
        <v>0</v>
      </c>
      <c r="K11" s="235">
        <f aca="true" t="shared" si="3" ref="K11:K64">J11*150000000</f>
        <v>0</v>
      </c>
      <c r="L11" s="235">
        <f aca="true" t="shared" si="4" ref="L11:L64">J11*60000000</f>
        <v>0</v>
      </c>
    </row>
    <row r="12" spans="1:12" s="146" customFormat="1" ht="11.25" customHeight="1">
      <c r="A12" s="142">
        <v>3</v>
      </c>
      <c r="B12" s="143">
        <v>26275</v>
      </c>
      <c r="C12" s="144" t="s">
        <v>23</v>
      </c>
      <c r="D12" s="145" t="s">
        <v>150</v>
      </c>
      <c r="E12" s="239">
        <v>8887042.810287274</v>
      </c>
      <c r="F12" s="235">
        <v>8887042.810287274</v>
      </c>
      <c r="G12" s="261">
        <f t="shared" si="0"/>
        <v>0.006106225826664507</v>
      </c>
      <c r="H12" s="235">
        <f t="shared" si="1"/>
        <v>915933.873999676</v>
      </c>
      <c r="J12" s="261">
        <f t="shared" si="2"/>
        <v>0.0063730005987753914</v>
      </c>
      <c r="K12" s="235">
        <f t="shared" si="3"/>
        <v>955950.0898163087</v>
      </c>
      <c r="L12" s="235">
        <f t="shared" si="4"/>
        <v>382380.0359265235</v>
      </c>
    </row>
    <row r="13" spans="1:12" s="146" customFormat="1" ht="11.25" customHeight="1">
      <c r="A13" s="142">
        <v>4</v>
      </c>
      <c r="B13" s="143">
        <v>26231</v>
      </c>
      <c r="C13" s="144" t="s">
        <v>24</v>
      </c>
      <c r="D13" s="145" t="s">
        <v>112</v>
      </c>
      <c r="E13" s="239">
        <v>30651711.060708605</v>
      </c>
      <c r="F13" s="235">
        <v>30651711.060708605</v>
      </c>
      <c r="G13" s="261">
        <f t="shared" si="0"/>
        <v>0.02106057928445006</v>
      </c>
      <c r="H13" s="235">
        <f t="shared" si="1"/>
        <v>3159086.892667509</v>
      </c>
      <c r="J13" s="261">
        <f t="shared" si="2"/>
        <v>0.0219806944912277</v>
      </c>
      <c r="K13" s="235">
        <f t="shared" si="3"/>
        <v>3297104.173684155</v>
      </c>
      <c r="L13" s="235">
        <f t="shared" si="4"/>
        <v>1318841.669473662</v>
      </c>
    </row>
    <row r="14" spans="1:12" s="146" customFormat="1" ht="11.25" customHeight="1">
      <c r="A14" s="137">
        <v>5</v>
      </c>
      <c r="B14" s="143">
        <v>26270</v>
      </c>
      <c r="C14" s="144" t="s">
        <v>172</v>
      </c>
      <c r="D14" s="145" t="s">
        <v>145</v>
      </c>
      <c r="E14" s="239">
        <v>27810466.072501622</v>
      </c>
      <c r="F14" s="235">
        <v>27810466.072501622</v>
      </c>
      <c r="G14" s="261">
        <f t="shared" si="0"/>
        <v>0.01910837944731326</v>
      </c>
      <c r="H14" s="235">
        <f t="shared" si="1"/>
        <v>2866256.917096989</v>
      </c>
      <c r="J14" s="261">
        <f t="shared" si="2"/>
        <v>0.019943205036338334</v>
      </c>
      <c r="K14" s="235">
        <f t="shared" si="3"/>
        <v>2991480.7554507502</v>
      </c>
      <c r="L14" s="235">
        <f t="shared" si="4"/>
        <v>1196592.3021803</v>
      </c>
    </row>
    <row r="15" spans="1:12" s="146" customFormat="1" ht="11.25" customHeight="1">
      <c r="A15" s="142">
        <v>6</v>
      </c>
      <c r="B15" s="143">
        <v>26232</v>
      </c>
      <c r="C15" s="144" t="s">
        <v>26</v>
      </c>
      <c r="D15" s="145" t="s">
        <v>113</v>
      </c>
      <c r="E15" s="239">
        <v>47646947.093868285</v>
      </c>
      <c r="F15" s="235">
        <v>47646947.093868285</v>
      </c>
      <c r="G15" s="261">
        <f t="shared" si="0"/>
        <v>0.03273788875749673</v>
      </c>
      <c r="H15" s="235">
        <f t="shared" si="1"/>
        <v>4910683.31362451</v>
      </c>
      <c r="J15" s="261">
        <f t="shared" si="2"/>
        <v>0.0341681736930022</v>
      </c>
      <c r="K15" s="235">
        <f t="shared" si="3"/>
        <v>5125226.05395033</v>
      </c>
      <c r="L15" s="235">
        <f t="shared" si="4"/>
        <v>2050090.421580132</v>
      </c>
    </row>
    <row r="16" spans="1:12" ht="11.25" customHeight="1">
      <c r="A16" s="142">
        <v>7</v>
      </c>
      <c r="B16" s="143">
        <v>26233</v>
      </c>
      <c r="C16" s="144" t="s">
        <v>27</v>
      </c>
      <c r="D16" s="145" t="s">
        <v>114</v>
      </c>
      <c r="E16" s="239">
        <v>46376963.630350806</v>
      </c>
      <c r="F16" s="235">
        <v>46376963.630350806</v>
      </c>
      <c r="G16" s="261">
        <f t="shared" si="0"/>
        <v>0.03186529187798236</v>
      </c>
      <c r="H16" s="235">
        <f t="shared" si="1"/>
        <v>4779793.781697353</v>
      </c>
      <c r="J16" s="261">
        <f t="shared" si="2"/>
        <v>0.03325745394671461</v>
      </c>
      <c r="K16" s="235">
        <f t="shared" si="3"/>
        <v>4988618.092007191</v>
      </c>
      <c r="L16" s="235">
        <f t="shared" si="4"/>
        <v>1995447.2368028765</v>
      </c>
    </row>
    <row r="17" spans="1:12" s="146" customFormat="1" ht="11.25" customHeight="1">
      <c r="A17" s="137">
        <v>8</v>
      </c>
      <c r="B17" s="143">
        <v>26252</v>
      </c>
      <c r="C17" s="144" t="s">
        <v>29</v>
      </c>
      <c r="D17" s="145" t="s">
        <v>133</v>
      </c>
      <c r="E17" s="239">
        <v>22648983.53078182</v>
      </c>
      <c r="F17" s="235">
        <v>22648983.53078182</v>
      </c>
      <c r="G17" s="261">
        <f t="shared" si="0"/>
        <v>0.015561960388361004</v>
      </c>
      <c r="H17" s="235">
        <f t="shared" si="1"/>
        <v>2334294.0582541507</v>
      </c>
      <c r="J17" s="261">
        <f t="shared" si="2"/>
        <v>0.016241846549477874</v>
      </c>
      <c r="K17" s="235">
        <f t="shared" si="3"/>
        <v>2436276.982421681</v>
      </c>
      <c r="L17" s="235">
        <f t="shared" si="4"/>
        <v>974510.7929686725</v>
      </c>
    </row>
    <row r="18" spans="1:12" s="146" customFormat="1" ht="11.25" customHeight="1">
      <c r="A18" s="142">
        <v>9</v>
      </c>
      <c r="B18" s="143">
        <v>26284</v>
      </c>
      <c r="C18" s="144" t="s">
        <v>30</v>
      </c>
      <c r="D18" s="145" t="s">
        <v>158</v>
      </c>
      <c r="E18" s="239">
        <v>5842393.486826477</v>
      </c>
      <c r="F18" s="235">
        <v>5842393.486826477</v>
      </c>
      <c r="G18" s="261">
        <f t="shared" si="0"/>
        <v>0.004014268273525188</v>
      </c>
      <c r="H18" s="235">
        <f t="shared" si="1"/>
        <v>602140.2410287783</v>
      </c>
      <c r="J18" s="261">
        <f t="shared" si="2"/>
        <v>0.0041896475559593934</v>
      </c>
      <c r="K18" s="235">
        <f t="shared" si="3"/>
        <v>628447.133393909</v>
      </c>
      <c r="L18" s="235">
        <f t="shared" si="4"/>
        <v>251378.8533575636</v>
      </c>
    </row>
    <row r="19" spans="1:12" s="146" customFormat="1" ht="11.25" customHeight="1">
      <c r="A19" s="142">
        <v>10</v>
      </c>
      <c r="B19" s="143">
        <v>26264</v>
      </c>
      <c r="C19" s="144" t="s">
        <v>31</v>
      </c>
      <c r="D19" s="145" t="s">
        <v>142</v>
      </c>
      <c r="E19" s="239">
        <v>4198806.134697397</v>
      </c>
      <c r="F19" s="235">
        <v>4198806.134697397</v>
      </c>
      <c r="G19" s="261">
        <f t="shared" si="0"/>
        <v>0.002884970738654272</v>
      </c>
      <c r="H19" s="235">
        <f t="shared" si="1"/>
        <v>432745.6107981408</v>
      </c>
      <c r="J19" s="261">
        <f t="shared" si="2"/>
        <v>0.0030110121647656733</v>
      </c>
      <c r="K19" s="235">
        <f t="shared" si="3"/>
        <v>451651.824714851</v>
      </c>
      <c r="L19" s="235">
        <f t="shared" si="4"/>
        <v>180660.7298859404</v>
      </c>
    </row>
    <row r="20" spans="1:12" s="146" customFormat="1" ht="11.25" customHeight="1">
      <c r="A20" s="137">
        <v>11</v>
      </c>
      <c r="B20" s="143">
        <v>26234</v>
      </c>
      <c r="C20" s="144" t="s">
        <v>32</v>
      </c>
      <c r="D20" s="145" t="s">
        <v>115</v>
      </c>
      <c r="E20" s="239">
        <v>31259247.652737148</v>
      </c>
      <c r="F20" s="235">
        <v>31259247.652737148</v>
      </c>
      <c r="G20" s="261">
        <f t="shared" si="0"/>
        <v>0.021478013487039267</v>
      </c>
      <c r="H20" s="235">
        <f t="shared" si="1"/>
        <v>3221702.02305589</v>
      </c>
      <c r="J20" s="261">
        <f t="shared" si="2"/>
        <v>0.022416365967941415</v>
      </c>
      <c r="K20" s="235">
        <f t="shared" si="3"/>
        <v>3362454.895191212</v>
      </c>
      <c r="L20" s="235">
        <f t="shared" si="4"/>
        <v>1344981.958076485</v>
      </c>
    </row>
    <row r="21" spans="1:12" s="146" customFormat="1" ht="11.25" customHeight="1">
      <c r="A21" s="142">
        <v>12</v>
      </c>
      <c r="B21" s="143">
        <v>26236</v>
      </c>
      <c r="C21" s="144" t="s">
        <v>33</v>
      </c>
      <c r="D21" s="145" t="s">
        <v>117</v>
      </c>
      <c r="E21" s="239">
        <v>56520051.189165436</v>
      </c>
      <c r="F21" s="235">
        <v>56520051.189165436</v>
      </c>
      <c r="G21" s="261">
        <f t="shared" si="0"/>
        <v>0.03883453738921798</v>
      </c>
      <c r="H21" s="235">
        <f t="shared" si="1"/>
        <v>5825180.608382697</v>
      </c>
      <c r="J21" s="261">
        <f t="shared" si="2"/>
        <v>0.04053117867896526</v>
      </c>
      <c r="K21" s="235">
        <f t="shared" si="3"/>
        <v>6079676.801844789</v>
      </c>
      <c r="L21" s="235">
        <f t="shared" si="4"/>
        <v>2431870.7207379155</v>
      </c>
    </row>
    <row r="22" spans="1:12" s="146" customFormat="1" ht="11.25" customHeight="1">
      <c r="A22" s="142">
        <v>13</v>
      </c>
      <c r="B22" s="143">
        <v>26235</v>
      </c>
      <c r="C22" s="144" t="s">
        <v>34</v>
      </c>
      <c r="D22" s="145" t="s">
        <v>116</v>
      </c>
      <c r="E22" s="239">
        <v>41922967.049634665</v>
      </c>
      <c r="F22" s="235">
        <v>41922967.049634665</v>
      </c>
      <c r="G22" s="261">
        <f t="shared" si="0"/>
        <v>0.028804981543754864</v>
      </c>
      <c r="H22" s="235">
        <f t="shared" si="1"/>
        <v>4320747.23156323</v>
      </c>
      <c r="J22" s="261">
        <f t="shared" si="2"/>
        <v>0.03006344177846109</v>
      </c>
      <c r="K22" s="235">
        <f t="shared" si="3"/>
        <v>4509516.266769163</v>
      </c>
      <c r="L22" s="235">
        <f t="shared" si="4"/>
        <v>1803806.5067076655</v>
      </c>
    </row>
    <row r="23" spans="1:12" s="146" customFormat="1" ht="11.25" customHeight="1">
      <c r="A23" s="137">
        <v>14</v>
      </c>
      <c r="B23" s="143">
        <v>26350</v>
      </c>
      <c r="C23" s="144" t="s">
        <v>35</v>
      </c>
      <c r="D23" s="145" t="s">
        <v>161</v>
      </c>
      <c r="E23" s="239">
        <v>8185028.023772171</v>
      </c>
      <c r="F23" s="235">
        <v>8185028.023772171</v>
      </c>
      <c r="G23" s="261">
        <f t="shared" si="0"/>
        <v>0.005623876308199621</v>
      </c>
      <c r="H23" s="235">
        <f t="shared" si="1"/>
        <v>843581.4462299432</v>
      </c>
      <c r="J23" s="261">
        <f t="shared" si="2"/>
        <v>0.005869577722311795</v>
      </c>
      <c r="K23" s="235">
        <f t="shared" si="3"/>
        <v>880436.6583467693</v>
      </c>
      <c r="L23" s="235">
        <f t="shared" si="4"/>
        <v>352174.6633387077</v>
      </c>
    </row>
    <row r="24" spans="1:12" s="146" customFormat="1" ht="11.25" customHeight="1">
      <c r="A24" s="142">
        <v>15</v>
      </c>
      <c r="B24" s="143">
        <v>26237</v>
      </c>
      <c r="C24" s="144" t="s">
        <v>36</v>
      </c>
      <c r="D24" s="145" t="s">
        <v>118</v>
      </c>
      <c r="E24" s="239">
        <v>29014797.750082515</v>
      </c>
      <c r="F24" s="235">
        <v>29014797.750082515</v>
      </c>
      <c r="G24" s="261">
        <f t="shared" si="0"/>
        <v>0.019935867437469227</v>
      </c>
      <c r="H24" s="235">
        <f t="shared" si="1"/>
        <v>2990380.115620384</v>
      </c>
      <c r="J24" s="261">
        <f t="shared" si="2"/>
        <v>0.020806845131946142</v>
      </c>
      <c r="K24" s="235">
        <f t="shared" si="3"/>
        <v>3121026.769791921</v>
      </c>
      <c r="L24" s="235">
        <f t="shared" si="4"/>
        <v>1248410.7079167685</v>
      </c>
    </row>
    <row r="25" spans="1:12" s="146" customFormat="1" ht="11.25" customHeight="1">
      <c r="A25" s="142">
        <v>16</v>
      </c>
      <c r="B25" s="143">
        <v>26263</v>
      </c>
      <c r="C25" s="144" t="s">
        <v>37</v>
      </c>
      <c r="D25" s="145" t="s">
        <v>141</v>
      </c>
      <c r="E25" s="239">
        <v>12201224.816387873</v>
      </c>
      <c r="F25" s="235">
        <v>12201224.816387873</v>
      </c>
      <c r="G25" s="261">
        <f t="shared" si="0"/>
        <v>0.00838337742725009</v>
      </c>
      <c r="H25" s="235">
        <f t="shared" si="1"/>
        <v>1257506.6140875136</v>
      </c>
      <c r="J25" s="261">
        <f t="shared" si="2"/>
        <v>0.008749638627893538</v>
      </c>
      <c r="K25" s="235">
        <f t="shared" si="3"/>
        <v>1312445.7941840307</v>
      </c>
      <c r="L25" s="235">
        <f t="shared" si="4"/>
        <v>524978.3176736123</v>
      </c>
    </row>
    <row r="26" spans="1:12" s="146" customFormat="1" ht="11.25" customHeight="1">
      <c r="A26" s="137">
        <v>17</v>
      </c>
      <c r="B26" s="143">
        <v>26272</v>
      </c>
      <c r="C26" s="144" t="s">
        <v>38</v>
      </c>
      <c r="D26" s="145" t="s">
        <v>147</v>
      </c>
      <c r="E26" s="239">
        <v>22529404.131164048</v>
      </c>
      <c r="F26" s="235">
        <v>22529404.131164048</v>
      </c>
      <c r="G26" s="261">
        <f t="shared" si="0"/>
        <v>0.015479798207546724</v>
      </c>
      <c r="H26" s="235">
        <f t="shared" si="1"/>
        <v>2321969.7311320086</v>
      </c>
      <c r="J26" s="261">
        <f t="shared" si="2"/>
        <v>0.016156094786868705</v>
      </c>
      <c r="K26" s="235">
        <f t="shared" si="3"/>
        <v>2423414.2180303056</v>
      </c>
      <c r="L26" s="235">
        <f t="shared" si="4"/>
        <v>969365.6872121223</v>
      </c>
    </row>
    <row r="27" spans="1:12" s="146" customFormat="1" ht="11.25" customHeight="1">
      <c r="A27" s="142">
        <v>18</v>
      </c>
      <c r="B27" s="143">
        <v>26238</v>
      </c>
      <c r="C27" s="144" t="s">
        <v>39</v>
      </c>
      <c r="D27" s="145" t="s">
        <v>119</v>
      </c>
      <c r="E27" s="239">
        <v>79404552.52571307</v>
      </c>
      <c r="F27" s="235">
        <v>79404552.52571307</v>
      </c>
      <c r="G27" s="261">
        <f t="shared" si="0"/>
        <v>0.05455832043770411</v>
      </c>
      <c r="H27" s="235">
        <f t="shared" si="1"/>
        <v>8183748.065655616</v>
      </c>
      <c r="J27" s="261">
        <f t="shared" si="2"/>
        <v>0.0569419177553735</v>
      </c>
      <c r="K27" s="235">
        <f t="shared" si="3"/>
        <v>8541287.663306026</v>
      </c>
      <c r="L27" s="235">
        <f t="shared" si="4"/>
        <v>3416515.0653224103</v>
      </c>
    </row>
    <row r="28" spans="1:12" s="146" customFormat="1" ht="11.25" customHeight="1">
      <c r="A28" s="142">
        <v>19</v>
      </c>
      <c r="B28" s="143">
        <v>26283</v>
      </c>
      <c r="C28" s="144" t="s">
        <v>40</v>
      </c>
      <c r="D28" s="145" t="s">
        <v>157</v>
      </c>
      <c r="E28" s="239">
        <v>29322029.407898907</v>
      </c>
      <c r="F28" s="235">
        <v>29322029.407898907</v>
      </c>
      <c r="G28" s="261">
        <f t="shared" si="0"/>
        <v>0.020146964190773463</v>
      </c>
      <c r="H28" s="235">
        <f t="shared" si="1"/>
        <v>3022044.6286160196</v>
      </c>
      <c r="J28" s="261">
        <f t="shared" si="2"/>
        <v>0.02102716448687939</v>
      </c>
      <c r="K28" s="235">
        <f t="shared" si="3"/>
        <v>3154074.6730319085</v>
      </c>
      <c r="L28" s="235">
        <f t="shared" si="4"/>
        <v>1261629.8692127634</v>
      </c>
    </row>
    <row r="29" spans="1:12" s="146" customFormat="1" ht="11.25" customHeight="1">
      <c r="A29" s="137">
        <v>20</v>
      </c>
      <c r="B29" s="143">
        <v>26276</v>
      </c>
      <c r="C29" s="144" t="s">
        <v>41</v>
      </c>
      <c r="D29" s="145" t="s">
        <v>151</v>
      </c>
      <c r="E29" s="239">
        <v>27478059.60772043</v>
      </c>
      <c r="F29" s="235">
        <v>27478059.60772043</v>
      </c>
      <c r="G29" s="261">
        <f t="shared" si="0"/>
        <v>0.018879985257758147</v>
      </c>
      <c r="H29" s="235">
        <f t="shared" si="1"/>
        <v>2831997.788663722</v>
      </c>
      <c r="J29" s="261">
        <f t="shared" si="2"/>
        <v>0.019704832537824526</v>
      </c>
      <c r="K29" s="235">
        <f t="shared" si="3"/>
        <v>2955724.880673679</v>
      </c>
      <c r="L29" s="235">
        <f t="shared" si="4"/>
        <v>1182289.9522694715</v>
      </c>
    </row>
    <row r="30" spans="1:12" s="146" customFormat="1" ht="11.25" customHeight="1">
      <c r="A30" s="142">
        <v>21</v>
      </c>
      <c r="B30" s="143">
        <v>26277</v>
      </c>
      <c r="C30" s="144" t="s">
        <v>42</v>
      </c>
      <c r="D30" s="145" t="s">
        <v>152</v>
      </c>
      <c r="E30" s="239">
        <v>12630953.137126263</v>
      </c>
      <c r="F30" s="235">
        <v>12630953.137126263</v>
      </c>
      <c r="G30" s="261">
        <f t="shared" si="0"/>
        <v>0.00867864079286643</v>
      </c>
      <c r="H30" s="235">
        <f t="shared" si="1"/>
        <v>1301796.1189299645</v>
      </c>
      <c r="J30" s="261">
        <f t="shared" si="2"/>
        <v>0.009057801748499454</v>
      </c>
      <c r="K30" s="235">
        <f t="shared" si="3"/>
        <v>1358670.2622749181</v>
      </c>
      <c r="L30" s="235">
        <f t="shared" si="4"/>
        <v>543468.1049099673</v>
      </c>
    </row>
    <row r="31" spans="1:12" s="146" customFormat="1" ht="11.25" customHeight="1">
      <c r="A31" s="142">
        <v>22</v>
      </c>
      <c r="B31" s="143">
        <v>26239</v>
      </c>
      <c r="C31" s="144" t="s">
        <v>43</v>
      </c>
      <c r="D31" s="145" t="s">
        <v>120</v>
      </c>
      <c r="E31" s="239">
        <v>60676975.96782589</v>
      </c>
      <c r="F31" s="235">
        <v>60676975.96782589</v>
      </c>
      <c r="G31" s="261">
        <f t="shared" si="0"/>
        <v>0.04169073173696835</v>
      </c>
      <c r="H31" s="235">
        <f t="shared" si="1"/>
        <v>6253609.760545253</v>
      </c>
      <c r="J31" s="261">
        <f t="shared" si="2"/>
        <v>0.04351215724168819</v>
      </c>
      <c r="K31" s="235">
        <f t="shared" si="3"/>
        <v>6526823.586253229</v>
      </c>
      <c r="L31" s="235">
        <f t="shared" si="4"/>
        <v>2610729.4345012917</v>
      </c>
    </row>
    <row r="32" spans="1:12" s="146" customFormat="1" ht="11.25" customHeight="1">
      <c r="A32" s="137">
        <v>23</v>
      </c>
      <c r="B32" s="143">
        <v>26240</v>
      </c>
      <c r="C32" s="144" t="s">
        <v>44</v>
      </c>
      <c r="D32" s="145" t="s">
        <v>121</v>
      </c>
      <c r="E32" s="239">
        <v>37645187.68182011</v>
      </c>
      <c r="F32" s="235">
        <v>37645187.68182011</v>
      </c>
      <c r="G32" s="261">
        <f t="shared" si="0"/>
        <v>0.02586574884125397</v>
      </c>
      <c r="H32" s="235">
        <f t="shared" si="1"/>
        <v>3879862.3261880954</v>
      </c>
      <c r="J32" s="261">
        <f t="shared" si="2"/>
        <v>0.026995797000048023</v>
      </c>
      <c r="K32" s="235">
        <f t="shared" si="3"/>
        <v>4049369.5500072036</v>
      </c>
      <c r="L32" s="235">
        <f t="shared" si="4"/>
        <v>1619747.8200028813</v>
      </c>
    </row>
    <row r="33" spans="1:12" s="146" customFormat="1" ht="11.25" customHeight="1">
      <c r="A33" s="142">
        <v>24</v>
      </c>
      <c r="B33" s="143">
        <v>26242</v>
      </c>
      <c r="C33" s="144" t="s">
        <v>45</v>
      </c>
      <c r="D33" s="145" t="s">
        <v>123</v>
      </c>
      <c r="E33" s="239">
        <v>50217134.30503445</v>
      </c>
      <c r="F33" s="235">
        <v>50217134.30503445</v>
      </c>
      <c r="G33" s="261">
        <f t="shared" si="0"/>
        <v>0.03450384666534193</v>
      </c>
      <c r="H33" s="235">
        <f t="shared" si="1"/>
        <v>5175576.99980129</v>
      </c>
      <c r="J33" s="261">
        <f t="shared" si="2"/>
        <v>0.036011284498856114</v>
      </c>
      <c r="K33" s="235">
        <f t="shared" si="3"/>
        <v>5401692.674828417</v>
      </c>
      <c r="L33" s="235">
        <f t="shared" si="4"/>
        <v>2160677.069931367</v>
      </c>
    </row>
    <row r="34" spans="1:12" s="146" customFormat="1" ht="11.25" customHeight="1">
      <c r="A34" s="142">
        <v>25</v>
      </c>
      <c r="B34" s="143">
        <v>26278</v>
      </c>
      <c r="C34" s="144" t="s">
        <v>46</v>
      </c>
      <c r="D34" s="145" t="s">
        <v>153</v>
      </c>
      <c r="E34" s="239">
        <v>23103783.91358963</v>
      </c>
      <c r="F34" s="235">
        <v>23103783.91358963</v>
      </c>
      <c r="G34" s="261">
        <f t="shared" si="0"/>
        <v>0.01587445059491917</v>
      </c>
      <c r="H34" s="235">
        <f t="shared" si="1"/>
        <v>2381167.589237876</v>
      </c>
      <c r="J34" s="261">
        <f t="shared" si="2"/>
        <v>0.016567989134118326</v>
      </c>
      <c r="K34" s="235">
        <f t="shared" si="3"/>
        <v>2485198.370117749</v>
      </c>
      <c r="L34" s="235">
        <f t="shared" si="4"/>
        <v>994079.3480470995</v>
      </c>
    </row>
    <row r="35" spans="1:12" s="146" customFormat="1" ht="11.25" customHeight="1">
      <c r="A35" s="137">
        <v>26</v>
      </c>
      <c r="B35" s="143">
        <v>26279</v>
      </c>
      <c r="C35" s="144" t="s">
        <v>47</v>
      </c>
      <c r="D35" s="145" t="s">
        <v>154</v>
      </c>
      <c r="E35" s="239">
        <v>26901922.06997806</v>
      </c>
      <c r="F35" s="235">
        <v>26901922.06997806</v>
      </c>
      <c r="G35" s="261">
        <f t="shared" si="0"/>
        <v>0.018484125128829652</v>
      </c>
      <c r="H35" s="235">
        <f t="shared" si="1"/>
        <v>2772618.769324448</v>
      </c>
      <c r="J35" s="261">
        <f t="shared" si="2"/>
        <v>0.019291677684023338</v>
      </c>
      <c r="K35" s="235">
        <f t="shared" si="3"/>
        <v>2893751.6526035005</v>
      </c>
      <c r="L35" s="235">
        <f t="shared" si="4"/>
        <v>1157500.6610414004</v>
      </c>
    </row>
    <row r="36" spans="1:12" s="146" customFormat="1" ht="11.25" customHeight="1">
      <c r="A36" s="142">
        <v>27</v>
      </c>
      <c r="B36" s="143">
        <v>26241</v>
      </c>
      <c r="C36" s="144" t="s">
        <v>48</v>
      </c>
      <c r="D36" s="145" t="s">
        <v>122</v>
      </c>
      <c r="E36" s="239">
        <v>56644160.90506236</v>
      </c>
      <c r="F36" s="235">
        <v>56644160.90506236</v>
      </c>
      <c r="G36" s="261">
        <f t="shared" si="0"/>
        <v>0.038919812319104956</v>
      </c>
      <c r="H36" s="235">
        <f t="shared" si="1"/>
        <v>5837971.847865744</v>
      </c>
      <c r="J36" s="261">
        <f t="shared" si="2"/>
        <v>0.040620179183476095</v>
      </c>
      <c r="K36" s="235">
        <f t="shared" si="3"/>
        <v>6093026.877521414</v>
      </c>
      <c r="L36" s="235">
        <f t="shared" si="4"/>
        <v>2437210.7510085655</v>
      </c>
    </row>
    <row r="37" spans="1:12" s="146" customFormat="1" ht="11.25" customHeight="1">
      <c r="A37" s="142">
        <v>28</v>
      </c>
      <c r="B37" s="143">
        <v>26253</v>
      </c>
      <c r="C37" s="144" t="s">
        <v>49</v>
      </c>
      <c r="D37" s="145" t="s">
        <v>134</v>
      </c>
      <c r="E37" s="239">
        <v>6898103.780968616</v>
      </c>
      <c r="F37" s="235">
        <v>6898103.780968616</v>
      </c>
      <c r="G37" s="261">
        <f t="shared" si="0"/>
        <v>0.004739639536067574</v>
      </c>
      <c r="H37" s="235">
        <f t="shared" si="1"/>
        <v>710945.9304101361</v>
      </c>
      <c r="J37" s="261">
        <f t="shared" si="2"/>
        <v>0.004946709548382013</v>
      </c>
      <c r="K37" s="235">
        <f t="shared" si="3"/>
        <v>742006.432257302</v>
      </c>
      <c r="L37" s="235">
        <f t="shared" si="4"/>
        <v>296802.5729029208</v>
      </c>
    </row>
    <row r="38" spans="1:12" s="146" customFormat="1" ht="11.25" customHeight="1">
      <c r="A38" s="137">
        <v>29</v>
      </c>
      <c r="B38" s="143">
        <v>26351</v>
      </c>
      <c r="C38" s="144" t="s">
        <v>50</v>
      </c>
      <c r="D38" s="145" t="s">
        <v>163</v>
      </c>
      <c r="E38" s="239">
        <v>2045728.900902125</v>
      </c>
      <c r="F38" s="235">
        <v>2045728.900902125</v>
      </c>
      <c r="G38" s="261">
        <f t="shared" si="0"/>
        <v>0.0014056062197182954</v>
      </c>
      <c r="H38" s="235">
        <f t="shared" si="1"/>
        <v>210840.9329577443</v>
      </c>
      <c r="J38" s="261">
        <f t="shared" si="2"/>
        <v>0.0014670157203799865</v>
      </c>
      <c r="K38" s="235">
        <f t="shared" si="3"/>
        <v>220052.35805699797</v>
      </c>
      <c r="L38" s="235">
        <f t="shared" si="4"/>
        <v>88020.9432227992</v>
      </c>
    </row>
    <row r="39" spans="1:12" s="146" customFormat="1" ht="11.25" customHeight="1">
      <c r="A39" s="142">
        <v>30</v>
      </c>
      <c r="B39" s="143">
        <v>26244</v>
      </c>
      <c r="C39" s="144" t="s">
        <v>51</v>
      </c>
      <c r="D39" s="145" t="s">
        <v>125</v>
      </c>
      <c r="E39" s="239">
        <v>59125907.03088356</v>
      </c>
      <c r="F39" s="235">
        <v>59125907.03088356</v>
      </c>
      <c r="G39" s="261">
        <f t="shared" si="0"/>
        <v>0.04062500296713156</v>
      </c>
      <c r="H39" s="235">
        <f t="shared" si="1"/>
        <v>6093750.445069734</v>
      </c>
      <c r="J39" s="261">
        <f t="shared" si="2"/>
        <v>0.04239986786997132</v>
      </c>
      <c r="K39" s="235">
        <f t="shared" si="3"/>
        <v>6359980.180495698</v>
      </c>
      <c r="L39" s="235">
        <f t="shared" si="4"/>
        <v>2543992.072198279</v>
      </c>
    </row>
    <row r="40" spans="1:12" s="146" customFormat="1" ht="11.25" customHeight="1">
      <c r="A40" s="142">
        <v>31</v>
      </c>
      <c r="B40" s="143">
        <v>26245</v>
      </c>
      <c r="C40" s="144" t="s">
        <v>52</v>
      </c>
      <c r="D40" s="145" t="s">
        <v>126</v>
      </c>
      <c r="E40" s="239">
        <v>82171584.02466115</v>
      </c>
      <c r="F40" s="235">
        <v>82171584.02466115</v>
      </c>
      <c r="G40" s="261">
        <f t="shared" si="0"/>
        <v>0.05645952869817437</v>
      </c>
      <c r="H40" s="235">
        <f t="shared" si="1"/>
        <v>8468929.304726155</v>
      </c>
      <c r="J40" s="261">
        <f t="shared" si="2"/>
        <v>0.05892618786367249</v>
      </c>
      <c r="K40" s="235">
        <f t="shared" si="3"/>
        <v>8838928.179550873</v>
      </c>
      <c r="L40" s="235">
        <f t="shared" si="4"/>
        <v>3535571.2718203496</v>
      </c>
    </row>
    <row r="41" spans="1:12" s="146" customFormat="1" ht="11.25" customHeight="1">
      <c r="A41" s="137">
        <v>32</v>
      </c>
      <c r="B41" s="143">
        <v>26243</v>
      </c>
      <c r="C41" s="144" t="s">
        <v>53</v>
      </c>
      <c r="D41" s="145" t="s">
        <v>124</v>
      </c>
      <c r="E41" s="239">
        <v>43240471.2137184</v>
      </c>
      <c r="F41" s="235">
        <v>43240471.2137184</v>
      </c>
      <c r="G41" s="261">
        <f t="shared" si="0"/>
        <v>0.029710229568908248</v>
      </c>
      <c r="H41" s="235">
        <f t="shared" si="1"/>
        <v>4456534.435336237</v>
      </c>
      <c r="J41" s="261">
        <f t="shared" si="2"/>
        <v>0.031008239165604915</v>
      </c>
      <c r="K41" s="235">
        <f t="shared" si="3"/>
        <v>4651235.874840737</v>
      </c>
      <c r="L41" s="235">
        <f t="shared" si="4"/>
        <v>1860494.3499362948</v>
      </c>
    </row>
    <row r="42" spans="1:12" s="146" customFormat="1" ht="11.25" customHeight="1">
      <c r="A42" s="142">
        <v>33</v>
      </c>
      <c r="B42" s="143">
        <v>26248</v>
      </c>
      <c r="C42" s="144" t="s">
        <v>54</v>
      </c>
      <c r="D42" s="145" t="s">
        <v>129</v>
      </c>
      <c r="E42" s="239">
        <v>22907603.238491148</v>
      </c>
      <c r="F42" s="235">
        <v>22907603.238491148</v>
      </c>
      <c r="G42" s="261">
        <f t="shared" si="0"/>
        <v>0.01573965620599239</v>
      </c>
      <c r="H42" s="235">
        <f t="shared" si="1"/>
        <v>2360948.4308988587</v>
      </c>
      <c r="J42" s="261">
        <f t="shared" si="2"/>
        <v>0.01642730571595998</v>
      </c>
      <c r="K42" s="235">
        <f t="shared" si="3"/>
        <v>2464095.857393997</v>
      </c>
      <c r="L42" s="235">
        <f t="shared" si="4"/>
        <v>985638.3429575987</v>
      </c>
    </row>
    <row r="43" spans="1:12" s="146" customFormat="1" ht="11.25" customHeight="1">
      <c r="A43" s="142">
        <v>34</v>
      </c>
      <c r="B43" s="143">
        <v>26250</v>
      </c>
      <c r="C43" s="144" t="s">
        <v>55</v>
      </c>
      <c r="D43" s="145" t="s">
        <v>131</v>
      </c>
      <c r="E43" s="239">
        <v>5590145.619851619</v>
      </c>
      <c r="F43" s="235">
        <v>5590145.619851619</v>
      </c>
      <c r="G43" s="261">
        <f t="shared" si="0"/>
        <v>0.0038409505037199226</v>
      </c>
      <c r="H43" s="235">
        <f t="shared" si="1"/>
        <v>576142.5755579884</v>
      </c>
      <c r="J43" s="261">
        <f t="shared" si="2"/>
        <v>0.004008757709743089</v>
      </c>
      <c r="K43" s="235">
        <f t="shared" si="3"/>
        <v>601313.6564614633</v>
      </c>
      <c r="L43" s="235">
        <f t="shared" si="4"/>
        <v>240525.46258458533</v>
      </c>
    </row>
    <row r="44" spans="1:12" s="146" customFormat="1" ht="11.25" customHeight="1">
      <c r="A44" s="137">
        <v>35</v>
      </c>
      <c r="B44" s="143">
        <v>26249</v>
      </c>
      <c r="C44" s="144" t="s">
        <v>56</v>
      </c>
      <c r="D44" s="145" t="s">
        <v>130</v>
      </c>
      <c r="E44" s="239">
        <v>19821398.18172789</v>
      </c>
      <c r="F44" s="235">
        <v>19821398.18172789</v>
      </c>
      <c r="G44" s="261">
        <f t="shared" si="0"/>
        <v>0.013619145995084422</v>
      </c>
      <c r="H44" s="235">
        <f t="shared" si="1"/>
        <v>2042871.8992626632</v>
      </c>
      <c r="J44" s="261">
        <f t="shared" si="2"/>
        <v>0.014214152578908746</v>
      </c>
      <c r="K44" s="235">
        <f t="shared" si="3"/>
        <v>2132122.886836312</v>
      </c>
      <c r="L44" s="235">
        <f t="shared" si="4"/>
        <v>852849.1547345248</v>
      </c>
    </row>
    <row r="45" spans="1:12" s="146" customFormat="1" ht="11.25" customHeight="1">
      <c r="A45" s="142">
        <v>36</v>
      </c>
      <c r="B45" s="143">
        <v>26281</v>
      </c>
      <c r="C45" s="144" t="s">
        <v>57</v>
      </c>
      <c r="D45" s="145" t="s">
        <v>155</v>
      </c>
      <c r="E45" s="239">
        <v>25170195.068945732</v>
      </c>
      <c r="F45" s="235">
        <v>25170195.068945732</v>
      </c>
      <c r="G45" s="261">
        <f t="shared" si="0"/>
        <v>0.017294267449040435</v>
      </c>
      <c r="H45" s="235">
        <f t="shared" si="1"/>
        <v>2594140.117356065</v>
      </c>
      <c r="J45" s="261">
        <f t="shared" si="2"/>
        <v>0.018049836337009757</v>
      </c>
      <c r="K45" s="235">
        <f t="shared" si="3"/>
        <v>2707475.4505514633</v>
      </c>
      <c r="L45" s="235">
        <f t="shared" si="4"/>
        <v>1082990.1802205853</v>
      </c>
    </row>
    <row r="46" spans="1:12" s="146" customFormat="1" ht="11.25" customHeight="1">
      <c r="A46" s="142">
        <v>37</v>
      </c>
      <c r="B46" s="143">
        <v>26246</v>
      </c>
      <c r="C46" s="144" t="s">
        <v>58</v>
      </c>
      <c r="D46" s="145" t="s">
        <v>127</v>
      </c>
      <c r="E46" s="239">
        <v>52305797.40703145</v>
      </c>
      <c r="F46" s="235">
        <v>52305797.40703145</v>
      </c>
      <c r="G46" s="261">
        <f t="shared" si="0"/>
        <v>0.03593895267854263</v>
      </c>
      <c r="H46" s="235">
        <f t="shared" si="1"/>
        <v>5390842.901781394</v>
      </c>
      <c r="J46" s="261">
        <f t="shared" si="2"/>
        <v>0.037509088828577425</v>
      </c>
      <c r="K46" s="235">
        <f t="shared" si="3"/>
        <v>5626363.324286614</v>
      </c>
      <c r="L46" s="235">
        <f t="shared" si="4"/>
        <v>2250545.3297146456</v>
      </c>
    </row>
    <row r="47" spans="1:12" s="146" customFormat="1" ht="11.25" customHeight="1">
      <c r="A47" s="137">
        <v>38</v>
      </c>
      <c r="B47" s="143">
        <v>26280</v>
      </c>
      <c r="C47" s="144" t="s">
        <v>59</v>
      </c>
      <c r="D47" s="145" t="s">
        <v>60</v>
      </c>
      <c r="E47" s="239">
        <v>20712467.668889377</v>
      </c>
      <c r="F47" s="235">
        <v>20712467.668889377</v>
      </c>
      <c r="G47" s="261">
        <f t="shared" si="0"/>
        <v>0.01423139369457337</v>
      </c>
      <c r="H47" s="235">
        <f t="shared" si="1"/>
        <v>2134709.0541860056</v>
      </c>
      <c r="J47" s="261">
        <f t="shared" si="2"/>
        <v>0.014853148755303566</v>
      </c>
      <c r="K47" s="235">
        <f t="shared" si="3"/>
        <v>2227972.313295535</v>
      </c>
      <c r="L47" s="235">
        <f t="shared" si="4"/>
        <v>891188.925318214</v>
      </c>
    </row>
    <row r="48" spans="1:12" s="146" customFormat="1" ht="11.25" customHeight="1">
      <c r="A48" s="142">
        <v>39</v>
      </c>
      <c r="B48" s="143">
        <v>26285</v>
      </c>
      <c r="C48" s="144" t="s">
        <v>61</v>
      </c>
      <c r="D48" s="145" t="s">
        <v>159</v>
      </c>
      <c r="E48" s="239">
        <v>6322865.036348796</v>
      </c>
      <c r="F48" s="235">
        <v>6322865.036348796</v>
      </c>
      <c r="G48" s="261">
        <f t="shared" si="0"/>
        <v>0.004344396961695181</v>
      </c>
      <c r="H48" s="235">
        <f t="shared" si="1"/>
        <v>651659.5442542773</v>
      </c>
      <c r="J48" s="261">
        <f t="shared" si="2"/>
        <v>0.004534199229464982</v>
      </c>
      <c r="K48" s="235">
        <f t="shared" si="3"/>
        <v>680129.8844197473</v>
      </c>
      <c r="L48" s="235">
        <f t="shared" si="4"/>
        <v>272051.9537678989</v>
      </c>
    </row>
    <row r="49" spans="1:12" s="146" customFormat="1" ht="11.25" customHeight="1">
      <c r="A49" s="142">
        <v>40</v>
      </c>
      <c r="B49" s="143">
        <v>26247</v>
      </c>
      <c r="C49" s="144" t="s">
        <v>62</v>
      </c>
      <c r="D49" s="145" t="s">
        <v>128</v>
      </c>
      <c r="E49" s="239">
        <v>37570492.441819884</v>
      </c>
      <c r="F49" s="235">
        <v>37570492.441819884</v>
      </c>
      <c r="G49" s="261">
        <f t="shared" si="0"/>
        <v>0.025814426256975397</v>
      </c>
      <c r="H49" s="235">
        <f t="shared" si="1"/>
        <v>3872163.9385463097</v>
      </c>
      <c r="J49" s="261">
        <f t="shared" si="2"/>
        <v>0.026942232184460988</v>
      </c>
      <c r="K49" s="235">
        <f t="shared" si="3"/>
        <v>4041334.8276691483</v>
      </c>
      <c r="L49" s="235">
        <f t="shared" si="4"/>
        <v>1616533.9310676593</v>
      </c>
    </row>
    <row r="50" spans="1:12" s="148" customFormat="1" ht="11.25" customHeight="1">
      <c r="A50" s="147">
        <v>41</v>
      </c>
      <c r="B50" s="143">
        <v>26251</v>
      </c>
      <c r="C50" s="144" t="s">
        <v>173</v>
      </c>
      <c r="D50" s="145" t="s">
        <v>132</v>
      </c>
      <c r="E50" s="239">
        <v>11346305.1189724</v>
      </c>
      <c r="F50" s="236">
        <v>0</v>
      </c>
      <c r="G50" s="261">
        <f t="shared" si="0"/>
        <v>0.007795967998993513</v>
      </c>
      <c r="H50" s="235">
        <f t="shared" si="1"/>
        <v>1169395.199849027</v>
      </c>
      <c r="J50" s="261">
        <f t="shared" si="2"/>
        <v>0</v>
      </c>
      <c r="K50" s="235">
        <f t="shared" si="3"/>
        <v>0</v>
      </c>
      <c r="L50" s="235">
        <f t="shared" si="4"/>
        <v>0</v>
      </c>
    </row>
    <row r="51" spans="1:12" s="146" customFormat="1" ht="11.25" customHeight="1">
      <c r="A51" s="142">
        <v>42</v>
      </c>
      <c r="B51" s="143">
        <v>26254</v>
      </c>
      <c r="C51" s="144" t="s">
        <v>64</v>
      </c>
      <c r="D51" s="145" t="s">
        <v>135</v>
      </c>
      <c r="E51" s="239">
        <v>5681328.814521095</v>
      </c>
      <c r="F51" s="235">
        <v>5681328.814521095</v>
      </c>
      <c r="G51" s="261">
        <f t="shared" si="0"/>
        <v>0.0039036018479448003</v>
      </c>
      <c r="H51" s="235">
        <f t="shared" si="1"/>
        <v>585540.2771917201</v>
      </c>
      <c r="J51" s="261">
        <f t="shared" si="2"/>
        <v>0.004074146227232186</v>
      </c>
      <c r="K51" s="235">
        <f t="shared" si="3"/>
        <v>611121.9340848279</v>
      </c>
      <c r="L51" s="235">
        <f t="shared" si="4"/>
        <v>244448.77363393115</v>
      </c>
    </row>
    <row r="52" spans="1:12" s="146" customFormat="1" ht="11.25" customHeight="1">
      <c r="A52" s="142">
        <v>43</v>
      </c>
      <c r="B52" s="143">
        <v>26274</v>
      </c>
      <c r="C52" s="144" t="s">
        <v>65</v>
      </c>
      <c r="D52" s="145" t="s">
        <v>149</v>
      </c>
      <c r="E52" s="239">
        <v>37791708.4745798</v>
      </c>
      <c r="F52" s="235">
        <v>37791708.4745798</v>
      </c>
      <c r="G52" s="261">
        <f t="shared" si="0"/>
        <v>0.025966422267498408</v>
      </c>
      <c r="H52" s="235">
        <f t="shared" si="1"/>
        <v>3894963.340124761</v>
      </c>
      <c r="J52" s="261">
        <f t="shared" si="2"/>
        <v>0.027100868745500814</v>
      </c>
      <c r="K52" s="235">
        <f t="shared" si="3"/>
        <v>4065130.311825122</v>
      </c>
      <c r="L52" s="235">
        <f t="shared" si="4"/>
        <v>1626052.124730049</v>
      </c>
    </row>
    <row r="53" spans="1:12" s="146" customFormat="1" ht="11.25" customHeight="1">
      <c r="A53" s="137">
        <v>44</v>
      </c>
      <c r="B53" s="143">
        <v>26282</v>
      </c>
      <c r="C53" s="144" t="s">
        <v>174</v>
      </c>
      <c r="D53" s="145" t="s">
        <v>156</v>
      </c>
      <c r="E53" s="239">
        <v>26634445.622557275</v>
      </c>
      <c r="F53" s="235">
        <v>26634445.622557275</v>
      </c>
      <c r="G53" s="261">
        <f t="shared" si="0"/>
        <v>0.01830034390642183</v>
      </c>
      <c r="H53" s="235">
        <f t="shared" si="1"/>
        <v>2745051.5859632744</v>
      </c>
      <c r="J53" s="261">
        <f t="shared" si="2"/>
        <v>0.01909986724764311</v>
      </c>
      <c r="K53" s="235">
        <f t="shared" si="3"/>
        <v>2864980.0871464666</v>
      </c>
      <c r="L53" s="235">
        <f t="shared" si="4"/>
        <v>1145992.0348585867</v>
      </c>
    </row>
    <row r="54" spans="1:12" s="146" customFormat="1" ht="11.25" customHeight="1">
      <c r="A54" s="142">
        <v>45</v>
      </c>
      <c r="B54" s="143">
        <v>26255</v>
      </c>
      <c r="C54" s="144" t="s">
        <v>67</v>
      </c>
      <c r="D54" s="145" t="s">
        <v>136</v>
      </c>
      <c r="E54" s="239">
        <v>5848094.55730577</v>
      </c>
      <c r="F54" s="235">
        <v>5848094.55730577</v>
      </c>
      <c r="G54" s="261">
        <f t="shared" si="0"/>
        <v>0.004018185439734852</v>
      </c>
      <c r="H54" s="235">
        <f t="shared" si="1"/>
        <v>602727.8159602279</v>
      </c>
      <c r="J54" s="261">
        <f t="shared" si="2"/>
        <v>0.0041937358591614595</v>
      </c>
      <c r="K54" s="235">
        <f t="shared" si="3"/>
        <v>629060.3788742189</v>
      </c>
      <c r="L54" s="235">
        <f t="shared" si="4"/>
        <v>251624.15154968758</v>
      </c>
    </row>
    <row r="55" spans="1:12" s="146" customFormat="1" ht="11.25" customHeight="1">
      <c r="A55" s="142">
        <v>46</v>
      </c>
      <c r="B55" s="143">
        <v>26271</v>
      </c>
      <c r="C55" s="144" t="s">
        <v>68</v>
      </c>
      <c r="D55" s="145" t="s">
        <v>146</v>
      </c>
      <c r="E55" s="239">
        <v>51220162.23475629</v>
      </c>
      <c r="F55" s="235">
        <v>51220162.23475629</v>
      </c>
      <c r="G55" s="261">
        <f t="shared" si="0"/>
        <v>0.0351930202386079</v>
      </c>
      <c r="H55" s="235">
        <f t="shared" si="1"/>
        <v>5278953.035791186</v>
      </c>
      <c r="J55" s="261">
        <f t="shared" si="2"/>
        <v>0.03673056736191448</v>
      </c>
      <c r="K55" s="235">
        <f t="shared" si="3"/>
        <v>5509585.104287173</v>
      </c>
      <c r="L55" s="235">
        <f t="shared" si="4"/>
        <v>2203834.041714869</v>
      </c>
    </row>
    <row r="56" spans="1:12" s="146" customFormat="1" ht="11.25" customHeight="1">
      <c r="A56" s="137">
        <v>47</v>
      </c>
      <c r="B56" s="143">
        <v>26260</v>
      </c>
      <c r="C56" s="144" t="s">
        <v>69</v>
      </c>
      <c r="D56" s="145" t="s">
        <v>138</v>
      </c>
      <c r="E56" s="239">
        <v>7382602.606292375</v>
      </c>
      <c r="F56" s="235">
        <v>7382602.606292375</v>
      </c>
      <c r="G56" s="261">
        <f t="shared" si="0"/>
        <v>0.005072535337667175</v>
      </c>
      <c r="H56" s="235">
        <f t="shared" si="1"/>
        <v>760880.3006500762</v>
      </c>
      <c r="J56" s="261">
        <f t="shared" si="2"/>
        <v>0.005294149227677817</v>
      </c>
      <c r="K56" s="235">
        <f t="shared" si="3"/>
        <v>794122.3841516726</v>
      </c>
      <c r="L56" s="235">
        <f t="shared" si="4"/>
        <v>317648.95366066904</v>
      </c>
    </row>
    <row r="57" spans="1:12" s="146" customFormat="1" ht="11.25" customHeight="1">
      <c r="A57" s="142">
        <v>48</v>
      </c>
      <c r="B57" s="143">
        <v>26286</v>
      </c>
      <c r="C57" s="144" t="s">
        <v>70</v>
      </c>
      <c r="D57" s="145" t="s">
        <v>160</v>
      </c>
      <c r="E57" s="239">
        <v>4373641.236818624</v>
      </c>
      <c r="F57" s="235">
        <v>4373641.236818624</v>
      </c>
      <c r="G57" s="261">
        <f t="shared" si="0"/>
        <v>0.003005098731595228</v>
      </c>
      <c r="H57" s="235">
        <f t="shared" si="1"/>
        <v>450764.80973928416</v>
      </c>
      <c r="J57" s="261">
        <f t="shared" si="2"/>
        <v>0.0031363884270714823</v>
      </c>
      <c r="K57" s="235">
        <f t="shared" si="3"/>
        <v>470458.2640607223</v>
      </c>
      <c r="L57" s="235">
        <f t="shared" si="4"/>
        <v>188183.30562428894</v>
      </c>
    </row>
    <row r="58" spans="1:12" s="146" customFormat="1" ht="11.25" customHeight="1">
      <c r="A58" s="142">
        <v>49</v>
      </c>
      <c r="B58" s="143">
        <v>26261</v>
      </c>
      <c r="C58" s="144" t="s">
        <v>71</v>
      </c>
      <c r="D58" s="145" t="s">
        <v>139</v>
      </c>
      <c r="E58" s="239">
        <v>6458533.389040527</v>
      </c>
      <c r="F58" s="235">
        <v>6458533.389040527</v>
      </c>
      <c r="G58" s="261">
        <f t="shared" si="0"/>
        <v>0.004437613751211298</v>
      </c>
      <c r="H58" s="235">
        <f t="shared" si="1"/>
        <v>665642.0626816947</v>
      </c>
      <c r="J58" s="261">
        <f t="shared" si="2"/>
        <v>0.004631488565343777</v>
      </c>
      <c r="K58" s="235">
        <f t="shared" si="3"/>
        <v>694723.2848015665</v>
      </c>
      <c r="L58" s="235">
        <f t="shared" si="4"/>
        <v>277889.3139206266</v>
      </c>
    </row>
    <row r="59" spans="1:12" s="146" customFormat="1" ht="11.25" customHeight="1">
      <c r="A59" s="137">
        <v>50</v>
      </c>
      <c r="B59" s="143">
        <v>26262</v>
      </c>
      <c r="C59" s="144" t="s">
        <v>72</v>
      </c>
      <c r="D59" s="145" t="s">
        <v>140</v>
      </c>
      <c r="E59" s="239">
        <v>21364872.50320886</v>
      </c>
      <c r="F59" s="235">
        <v>21364872.50320886</v>
      </c>
      <c r="G59" s="261">
        <f t="shared" si="0"/>
        <v>0.014679656557012944</v>
      </c>
      <c r="H59" s="235">
        <f t="shared" si="1"/>
        <v>2201948.4835519413</v>
      </c>
      <c r="J59" s="261">
        <f t="shared" si="2"/>
        <v>0.01532099576454146</v>
      </c>
      <c r="K59" s="235">
        <f t="shared" si="3"/>
        <v>2298149.364681219</v>
      </c>
      <c r="L59" s="235">
        <f t="shared" si="4"/>
        <v>919259.7458724877</v>
      </c>
    </row>
    <row r="60" spans="1:12" s="148" customFormat="1" ht="11.25" customHeight="1">
      <c r="A60" s="150">
        <v>51</v>
      </c>
      <c r="B60" s="143">
        <v>26266</v>
      </c>
      <c r="C60" s="144" t="s">
        <v>175</v>
      </c>
      <c r="D60" s="145" t="s">
        <v>176</v>
      </c>
      <c r="E60" s="239">
        <f>0+10000000</f>
        <v>10000000</v>
      </c>
      <c r="F60" s="236">
        <v>0</v>
      </c>
      <c r="G60" s="261">
        <f t="shared" si="0"/>
        <v>0.006870931036358002</v>
      </c>
      <c r="H60" s="235">
        <f t="shared" si="1"/>
        <v>1030639.6554537003</v>
      </c>
      <c r="J60" s="261">
        <f t="shared" si="2"/>
        <v>0</v>
      </c>
      <c r="K60" s="235">
        <f t="shared" si="3"/>
        <v>0</v>
      </c>
      <c r="L60" s="235">
        <f t="shared" si="4"/>
        <v>0</v>
      </c>
    </row>
    <row r="61" spans="1:12" s="146" customFormat="1" ht="11.25" customHeight="1">
      <c r="A61" s="142">
        <v>52</v>
      </c>
      <c r="B61" s="143">
        <v>26268</v>
      </c>
      <c r="C61" s="144" t="s">
        <v>74</v>
      </c>
      <c r="D61" s="145" t="s">
        <v>143</v>
      </c>
      <c r="E61" s="239">
        <v>9306532.61583763</v>
      </c>
      <c r="F61" s="235">
        <v>9306532.61583763</v>
      </c>
      <c r="G61" s="261">
        <f t="shared" si="0"/>
        <v>0.006394454379103679</v>
      </c>
      <c r="H61" s="235">
        <f t="shared" si="1"/>
        <v>959168.1568655518</v>
      </c>
      <c r="J61" s="261">
        <f t="shared" si="2"/>
        <v>0.006673821562398742</v>
      </c>
      <c r="K61" s="235">
        <f t="shared" si="3"/>
        <v>1001073.2343598113</v>
      </c>
      <c r="L61" s="235">
        <f t="shared" si="4"/>
        <v>400429.2937439245</v>
      </c>
    </row>
    <row r="62" spans="1:12" s="146" customFormat="1" ht="11.25" customHeight="1">
      <c r="A62" s="137">
        <v>53</v>
      </c>
      <c r="B62" s="143">
        <v>26269</v>
      </c>
      <c r="C62" s="144" t="s">
        <v>75</v>
      </c>
      <c r="D62" s="145" t="s">
        <v>144</v>
      </c>
      <c r="E62" s="239">
        <v>14943643.91853914</v>
      </c>
      <c r="F62" s="235">
        <v>14943643.91853914</v>
      </c>
      <c r="G62" s="261">
        <f t="shared" si="0"/>
        <v>0.010267674679617308</v>
      </c>
      <c r="H62" s="235">
        <f t="shared" si="1"/>
        <v>1540151.2019425961</v>
      </c>
      <c r="J62" s="261">
        <f t="shared" si="2"/>
        <v>0.010716258903411052</v>
      </c>
      <c r="K62" s="235">
        <f t="shared" si="3"/>
        <v>1607438.8355116579</v>
      </c>
      <c r="L62" s="235">
        <f t="shared" si="4"/>
        <v>642975.5342046631</v>
      </c>
    </row>
    <row r="63" spans="1:12" s="148" customFormat="1" ht="11.25" customHeight="1">
      <c r="A63" s="150">
        <v>54</v>
      </c>
      <c r="B63" s="143">
        <v>26230</v>
      </c>
      <c r="C63" s="144" t="s">
        <v>76</v>
      </c>
      <c r="D63" s="145" t="s">
        <v>111</v>
      </c>
      <c r="E63" s="239">
        <v>11129298.7382898</v>
      </c>
      <c r="F63" s="236">
        <v>0</v>
      </c>
      <c r="G63" s="261">
        <f t="shared" si="0"/>
        <v>0.007646864411381533</v>
      </c>
      <c r="H63" s="235">
        <f t="shared" si="1"/>
        <v>1147029.66170723</v>
      </c>
      <c r="J63" s="261">
        <f t="shared" si="2"/>
        <v>0</v>
      </c>
      <c r="K63" s="235">
        <f t="shared" si="3"/>
        <v>0</v>
      </c>
      <c r="L63" s="235">
        <f t="shared" si="4"/>
        <v>0</v>
      </c>
    </row>
    <row r="64" spans="1:12" s="146" customFormat="1" ht="11.25" customHeight="1">
      <c r="A64" s="142">
        <v>55</v>
      </c>
      <c r="B64" s="230">
        <v>26258</v>
      </c>
      <c r="C64" s="231" t="s">
        <v>77</v>
      </c>
      <c r="D64" s="232" t="s">
        <v>137</v>
      </c>
      <c r="E64" s="240">
        <f>6236975.30694303+22130428.32+817518.24</f>
        <v>29184921.866943028</v>
      </c>
      <c r="F64" s="235">
        <v>6236975.30694303</v>
      </c>
      <c r="G64" s="261">
        <f t="shared" si="0"/>
        <v>0.020052758544926216</v>
      </c>
      <c r="H64" s="235">
        <f t="shared" si="1"/>
        <v>3007913.7817389322</v>
      </c>
      <c r="J64" s="261">
        <f t="shared" si="2"/>
        <v>0.004472606716790463</v>
      </c>
      <c r="K64" s="235">
        <f t="shared" si="3"/>
        <v>670891.0075185695</v>
      </c>
      <c r="L64" s="235">
        <f t="shared" si="4"/>
        <v>268356.4030074278</v>
      </c>
    </row>
    <row r="65" spans="2:7" ht="12.75">
      <c r="B65" s="151"/>
      <c r="C65" s="151"/>
      <c r="D65" s="151"/>
      <c r="E65" s="151"/>
      <c r="F65" s="151"/>
      <c r="G65" s="262">
        <f>SUM(G10:G64)</f>
        <v>0.9999999996931764</v>
      </c>
    </row>
    <row r="66" spans="2:6" ht="12.75">
      <c r="B66" s="151"/>
      <c r="C66" s="151"/>
      <c r="D66" s="151"/>
      <c r="E66" s="151"/>
      <c r="F66" s="151"/>
    </row>
    <row r="68" ht="12.75">
      <c r="B68" s="151"/>
    </row>
  </sheetData>
  <sheetProtection/>
  <printOptions horizontalCentered="1"/>
  <pageMargins left="0" right="0" top="0.3937007874015748" bottom="0.3937007874015748" header="0.11811023622047245" footer="0.11811023622047245"/>
  <pageSetup horizontalDpi="600" verticalDpi="600" orientation="landscape" paperSize="8" r:id="rId1"/>
  <headerFooter alignWithMargins="0">
    <oddFooter>&amp;L&amp;8Elaboração DIFES-SESu-MEC em 07julho2010 - &amp;F  -  IMRPESSO EM: &amp;D - &amp;Th&amp;R&amp;8&amp;P -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F8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2" max="2" width="29.140625" style="0" bestFit="1" customWidth="1"/>
    <col min="3" max="3" width="15.28125" style="0" bestFit="1" customWidth="1"/>
    <col min="4" max="4" width="18.7109375" style="0" bestFit="1" customWidth="1"/>
    <col min="5" max="5" width="31.421875" style="0" bestFit="1" customWidth="1"/>
    <col min="6" max="6" width="19.8515625" style="0" bestFit="1" customWidth="1"/>
  </cols>
  <sheetData>
    <row r="1" ht="18">
      <c r="B1" s="86" t="s">
        <v>95</v>
      </c>
    </row>
    <row r="2" ht="12.75">
      <c r="B2" s="87" t="s">
        <v>85</v>
      </c>
    </row>
    <row r="3" ht="12.75">
      <c r="B3" s="78" t="s">
        <v>84</v>
      </c>
    </row>
    <row r="4" spans="2:6" ht="12.75">
      <c r="B4" s="269"/>
      <c r="C4" s="269"/>
      <c r="D4" s="269"/>
      <c r="E4" s="269"/>
      <c r="F4" s="269"/>
    </row>
    <row r="5" spans="2:6" ht="25.5">
      <c r="B5" s="270" t="s">
        <v>86</v>
      </c>
      <c r="C5" s="79" t="s">
        <v>87</v>
      </c>
      <c r="D5" s="79" t="s">
        <v>88</v>
      </c>
      <c r="E5" s="79" t="s">
        <v>89</v>
      </c>
      <c r="F5" s="79" t="s">
        <v>90</v>
      </c>
    </row>
    <row r="6" spans="2:6" ht="12.75">
      <c r="B6" s="271"/>
      <c r="C6" s="80" t="s">
        <v>91</v>
      </c>
      <c r="D6" s="80" t="s">
        <v>92</v>
      </c>
      <c r="E6" s="80" t="s">
        <v>91</v>
      </c>
      <c r="F6" s="80" t="s">
        <v>93</v>
      </c>
    </row>
    <row r="7" spans="2:6" ht="12.75">
      <c r="B7" s="272"/>
      <c r="C7" s="82"/>
      <c r="D7" s="82"/>
      <c r="E7" s="82"/>
      <c r="F7" s="81" t="s">
        <v>94</v>
      </c>
    </row>
    <row r="8" spans="2:6" ht="15.75">
      <c r="B8" s="83">
        <v>40299</v>
      </c>
      <c r="C8" s="84">
        <v>0.43</v>
      </c>
      <c r="D8" s="84">
        <v>3.087</v>
      </c>
      <c r="E8" s="88">
        <v>5.2187</v>
      </c>
      <c r="F8" s="84">
        <v>801.6735</v>
      </c>
    </row>
    <row r="9" spans="2:6" ht="12.75">
      <c r="B9" s="83">
        <v>40269</v>
      </c>
      <c r="C9" s="84">
        <v>0.57</v>
      </c>
      <c r="D9" s="84">
        <v>2.6456</v>
      </c>
      <c r="E9" s="84">
        <v>5.2606</v>
      </c>
      <c r="F9" s="84">
        <v>798.2411</v>
      </c>
    </row>
    <row r="10" spans="2:6" ht="12.75">
      <c r="B10" s="83">
        <v>40238</v>
      </c>
      <c r="C10" s="84">
        <v>0.52</v>
      </c>
      <c r="D10" s="84">
        <v>2.0638</v>
      </c>
      <c r="E10" s="84">
        <v>5.1664</v>
      </c>
      <c r="F10" s="84">
        <v>793.7169</v>
      </c>
    </row>
    <row r="11" spans="2:6" ht="12.75">
      <c r="B11" s="83">
        <v>40210</v>
      </c>
      <c r="C11" s="84">
        <v>0.78</v>
      </c>
      <c r="D11" s="84">
        <v>1.5358</v>
      </c>
      <c r="E11" s="84">
        <v>4.8315</v>
      </c>
      <c r="F11" s="84">
        <v>789.6109</v>
      </c>
    </row>
    <row r="12" spans="2:6" ht="12.75">
      <c r="B12" s="83">
        <v>40179</v>
      </c>
      <c r="C12" s="84">
        <v>0.75</v>
      </c>
      <c r="D12" s="84">
        <v>0.75</v>
      </c>
      <c r="E12" s="84">
        <v>4.5923</v>
      </c>
      <c r="F12" s="84">
        <v>783.4996</v>
      </c>
    </row>
    <row r="13" spans="2:6" ht="12.75">
      <c r="B13" s="83">
        <v>40148</v>
      </c>
      <c r="C13" s="84">
        <v>0.37</v>
      </c>
      <c r="D13" s="84">
        <v>4.312</v>
      </c>
      <c r="E13" s="84">
        <v>4.312</v>
      </c>
      <c r="F13" s="84">
        <v>777.6671</v>
      </c>
    </row>
    <row r="14" spans="2:6" ht="12.75">
      <c r="B14" s="83">
        <v>40118</v>
      </c>
      <c r="C14" s="84">
        <v>0.41</v>
      </c>
      <c r="D14" s="84">
        <v>3.9275</v>
      </c>
      <c r="E14" s="84">
        <v>4.2185</v>
      </c>
      <c r="F14" s="84">
        <v>774.8004</v>
      </c>
    </row>
    <row r="15" spans="2:6" ht="12.75">
      <c r="B15" s="83">
        <v>40087</v>
      </c>
      <c r="C15" s="84">
        <v>0.28</v>
      </c>
      <c r="D15" s="84">
        <v>3.5031</v>
      </c>
      <c r="E15" s="84">
        <v>4.1666</v>
      </c>
      <c r="F15" s="84">
        <v>771.6367</v>
      </c>
    </row>
    <row r="16" spans="2:6" ht="12.75">
      <c r="B16" s="83">
        <v>40057</v>
      </c>
      <c r="C16" s="84">
        <v>0.24</v>
      </c>
      <c r="D16" s="84">
        <v>3.2141</v>
      </c>
      <c r="E16" s="84">
        <v>4.3431</v>
      </c>
      <c r="F16" s="84">
        <v>769.482</v>
      </c>
    </row>
    <row r="17" spans="2:6" ht="12.75">
      <c r="B17" s="83">
        <v>40026</v>
      </c>
      <c r="C17" s="84">
        <v>0.15</v>
      </c>
      <c r="D17" s="84">
        <v>2.967</v>
      </c>
      <c r="E17" s="84">
        <v>4.364</v>
      </c>
      <c r="F17" s="84">
        <v>767.6397</v>
      </c>
    </row>
    <row r="18" spans="2:6" ht="12.75">
      <c r="B18" s="83">
        <v>39995</v>
      </c>
      <c r="C18" s="84">
        <v>0.24</v>
      </c>
      <c r="D18" s="84">
        <v>2.8128</v>
      </c>
      <c r="E18" s="84">
        <v>4.4995</v>
      </c>
      <c r="F18" s="84">
        <v>766.49</v>
      </c>
    </row>
    <row r="19" spans="2:6" ht="12.75">
      <c r="B19" s="83">
        <v>39965</v>
      </c>
      <c r="C19" s="84">
        <v>0.36</v>
      </c>
      <c r="D19" s="84">
        <v>2.5666</v>
      </c>
      <c r="E19" s="84">
        <v>4.8018</v>
      </c>
      <c r="F19" s="84">
        <v>764.6549</v>
      </c>
    </row>
    <row r="20" spans="2:6" ht="12.75">
      <c r="B20" s="83">
        <v>39934</v>
      </c>
      <c r="C20" s="84">
        <v>0.47</v>
      </c>
      <c r="D20" s="84">
        <v>2.1987</v>
      </c>
      <c r="E20" s="84">
        <v>5.1986</v>
      </c>
      <c r="F20" s="84">
        <v>761.912</v>
      </c>
    </row>
    <row r="21" spans="2:6" ht="12.75">
      <c r="B21" s="83">
        <v>39904</v>
      </c>
      <c r="C21" s="84">
        <v>0.48</v>
      </c>
      <c r="D21" s="84">
        <v>1.7206</v>
      </c>
      <c r="E21" s="84">
        <v>5.5337</v>
      </c>
      <c r="F21" s="84">
        <v>758.3477</v>
      </c>
    </row>
    <row r="22" spans="2:6" ht="12.75">
      <c r="B22" s="83">
        <v>39873</v>
      </c>
      <c r="C22" s="84">
        <v>0.2</v>
      </c>
      <c r="D22" s="84">
        <v>1.2347</v>
      </c>
      <c r="E22" s="84">
        <v>5.6072</v>
      </c>
      <c r="F22" s="84">
        <v>754.7251</v>
      </c>
    </row>
    <row r="23" spans="2:6" ht="12.75">
      <c r="B23" s="83">
        <v>39845</v>
      </c>
      <c r="C23" s="84">
        <v>0.55</v>
      </c>
      <c r="D23" s="84">
        <v>1.0326</v>
      </c>
      <c r="E23" s="84">
        <v>5.9023</v>
      </c>
      <c r="F23" s="84">
        <v>753.2186</v>
      </c>
    </row>
    <row r="24" spans="2:6" ht="12.75">
      <c r="B24" s="83">
        <v>39814</v>
      </c>
      <c r="C24" s="84">
        <v>0.48</v>
      </c>
      <c r="D24" s="84">
        <v>0.48</v>
      </c>
      <c r="E24" s="84">
        <v>5.8391</v>
      </c>
      <c r="F24" s="84">
        <v>749.0986</v>
      </c>
    </row>
    <row r="25" spans="2:6" ht="12.75">
      <c r="B25" s="83">
        <v>39783</v>
      </c>
      <c r="C25" s="84">
        <v>0.28</v>
      </c>
      <c r="D25" s="84">
        <v>5.9023</v>
      </c>
      <c r="E25" s="84">
        <v>5.9023</v>
      </c>
      <c r="F25" s="84">
        <v>745.5201</v>
      </c>
    </row>
    <row r="26" spans="2:6" ht="12.75">
      <c r="B26" s="83">
        <v>39753</v>
      </c>
      <c r="C26" s="84">
        <v>0.36</v>
      </c>
      <c r="D26" s="84">
        <v>5.6066</v>
      </c>
      <c r="E26" s="84">
        <v>6.3881</v>
      </c>
      <c r="F26" s="84">
        <v>743.4385</v>
      </c>
    </row>
    <row r="27" spans="2:6" ht="12.75">
      <c r="B27" s="83">
        <v>39722</v>
      </c>
      <c r="C27" s="84">
        <v>0.45</v>
      </c>
      <c r="D27" s="84">
        <v>5.2278</v>
      </c>
      <c r="E27" s="84">
        <v>6.4093</v>
      </c>
      <c r="F27" s="84">
        <v>740.7717</v>
      </c>
    </row>
    <row r="28" spans="2:6" ht="12.75">
      <c r="B28" s="83">
        <v>39692</v>
      </c>
      <c r="C28" s="84">
        <v>0.26</v>
      </c>
      <c r="D28" s="84">
        <v>4.7564</v>
      </c>
      <c r="E28" s="84">
        <v>6.2504</v>
      </c>
      <c r="F28" s="84">
        <v>737.4531</v>
      </c>
    </row>
    <row r="29" spans="2:6" ht="12.75">
      <c r="B29" s="83">
        <v>39661</v>
      </c>
      <c r="C29" s="84">
        <v>0.28</v>
      </c>
      <c r="D29" s="84">
        <v>4.4847</v>
      </c>
      <c r="E29" s="84">
        <v>6.1656</v>
      </c>
      <c r="F29" s="84">
        <v>735.5407</v>
      </c>
    </row>
    <row r="30" spans="2:6" ht="12.75">
      <c r="B30" s="83">
        <v>39630</v>
      </c>
      <c r="C30" s="84">
        <v>0.53</v>
      </c>
      <c r="D30" s="84">
        <v>4.193</v>
      </c>
      <c r="E30" s="84">
        <v>6.3668</v>
      </c>
      <c r="F30" s="84">
        <v>733.487</v>
      </c>
    </row>
    <row r="31" spans="2:6" ht="12.75">
      <c r="B31" s="83">
        <v>39600</v>
      </c>
      <c r="C31" s="84">
        <v>0.74</v>
      </c>
      <c r="D31" s="84">
        <v>3.6436</v>
      </c>
      <c r="E31" s="84">
        <v>6.0598</v>
      </c>
      <c r="F31" s="84">
        <v>729.6197</v>
      </c>
    </row>
    <row r="32" spans="2:6" ht="12.75">
      <c r="B32" s="83">
        <v>39569</v>
      </c>
      <c r="C32" s="84">
        <v>0.79</v>
      </c>
      <c r="D32" s="84">
        <v>2.8823</v>
      </c>
      <c r="E32" s="84">
        <v>5.5755</v>
      </c>
      <c r="F32" s="84">
        <v>724.2602</v>
      </c>
    </row>
    <row r="33" spans="2:6" ht="12.75">
      <c r="B33" s="83">
        <v>39539</v>
      </c>
      <c r="C33" s="84">
        <v>0.55</v>
      </c>
      <c r="D33" s="84">
        <v>2.0759</v>
      </c>
      <c r="E33" s="84">
        <v>5.0413</v>
      </c>
      <c r="F33" s="84">
        <v>718.5834</v>
      </c>
    </row>
    <row r="34" spans="2:6" ht="12.75">
      <c r="B34" s="83">
        <v>39508</v>
      </c>
      <c r="C34" s="84">
        <v>0.48</v>
      </c>
      <c r="D34" s="84">
        <v>1.5176</v>
      </c>
      <c r="E34" s="84">
        <v>4.7279</v>
      </c>
      <c r="F34" s="84">
        <v>714.6528</v>
      </c>
    </row>
    <row r="35" spans="2:6" ht="12.75">
      <c r="B35" s="83">
        <v>39479</v>
      </c>
      <c r="C35" s="84">
        <v>0.49</v>
      </c>
      <c r="D35" s="84">
        <v>1.0326</v>
      </c>
      <c r="E35" s="84">
        <v>4.6133</v>
      </c>
      <c r="F35" s="84">
        <v>711.2389</v>
      </c>
    </row>
    <row r="36" spans="2:6" ht="12.75">
      <c r="B36" s="83">
        <v>39448</v>
      </c>
      <c r="C36" s="84">
        <v>0.54</v>
      </c>
      <c r="D36" s="84">
        <v>0.54</v>
      </c>
      <c r="E36" s="84">
        <v>4.5612</v>
      </c>
      <c r="F36" s="84">
        <v>707.7709</v>
      </c>
    </row>
    <row r="37" spans="2:6" ht="12.75">
      <c r="B37" s="83">
        <v>39417</v>
      </c>
      <c r="C37" s="84">
        <v>0.74</v>
      </c>
      <c r="D37" s="84">
        <v>4.4572</v>
      </c>
      <c r="E37" s="84">
        <v>4.4572</v>
      </c>
      <c r="F37" s="84">
        <v>703.9695</v>
      </c>
    </row>
    <row r="38" spans="2:6" ht="12.75">
      <c r="B38" s="83">
        <v>39387</v>
      </c>
      <c r="C38" s="84">
        <v>0.38</v>
      </c>
      <c r="D38" s="84">
        <v>3.6899</v>
      </c>
      <c r="E38" s="84">
        <v>4.1876</v>
      </c>
      <c r="F38" s="84">
        <v>698.7984</v>
      </c>
    </row>
    <row r="39" spans="2:6" ht="12.75">
      <c r="B39" s="83">
        <v>39356</v>
      </c>
      <c r="C39" s="84">
        <v>0.3</v>
      </c>
      <c r="D39" s="84">
        <v>3.2975</v>
      </c>
      <c r="E39" s="84">
        <v>4.1151</v>
      </c>
      <c r="F39" s="84">
        <v>696.1531</v>
      </c>
    </row>
    <row r="40" spans="2:6" ht="12.75">
      <c r="B40" s="83">
        <v>39326</v>
      </c>
      <c r="C40" s="84">
        <v>0.18</v>
      </c>
      <c r="D40" s="84">
        <v>2.9884</v>
      </c>
      <c r="E40" s="84">
        <v>4.146</v>
      </c>
      <c r="F40" s="84">
        <v>694.0709</v>
      </c>
    </row>
    <row r="41" spans="2:6" ht="12.75">
      <c r="B41" s="83">
        <v>39295</v>
      </c>
      <c r="C41" s="84">
        <v>0.47</v>
      </c>
      <c r="D41" s="84">
        <v>2.8034</v>
      </c>
      <c r="E41" s="84">
        <v>4.1774</v>
      </c>
      <c r="F41" s="84">
        <v>692.8238</v>
      </c>
    </row>
    <row r="42" spans="2:6" ht="12.75">
      <c r="B42" s="83">
        <v>39264</v>
      </c>
      <c r="C42" s="84">
        <v>0.24</v>
      </c>
      <c r="D42" s="84">
        <v>2.3226</v>
      </c>
      <c r="E42" s="84">
        <v>3.7419</v>
      </c>
      <c r="F42" s="84">
        <v>689.5828</v>
      </c>
    </row>
    <row r="43" spans="2:6" ht="12.75">
      <c r="B43" s="83">
        <v>39234</v>
      </c>
      <c r="C43" s="84">
        <v>0.28</v>
      </c>
      <c r="D43" s="84">
        <v>2.0775</v>
      </c>
      <c r="E43" s="84">
        <v>3.6901</v>
      </c>
      <c r="F43" s="84">
        <v>687.9316</v>
      </c>
    </row>
    <row r="44" spans="2:6" ht="12.75">
      <c r="B44" s="83">
        <v>39203</v>
      </c>
      <c r="C44" s="84">
        <v>0.28</v>
      </c>
      <c r="D44" s="84">
        <v>1.7925</v>
      </c>
      <c r="E44" s="84">
        <v>3.1834</v>
      </c>
      <c r="F44" s="84">
        <v>686.0108</v>
      </c>
    </row>
    <row r="45" spans="2:6" ht="12.75">
      <c r="B45" s="83">
        <v>39173</v>
      </c>
      <c r="C45" s="84">
        <v>0.25</v>
      </c>
      <c r="D45" s="84">
        <v>1.5083</v>
      </c>
      <c r="E45" s="84">
        <v>2.9982</v>
      </c>
      <c r="F45" s="84">
        <v>684.0953</v>
      </c>
    </row>
    <row r="46" spans="2:6" ht="12.75">
      <c r="B46" s="83">
        <v>39142</v>
      </c>
      <c r="C46" s="84">
        <v>0.37</v>
      </c>
      <c r="D46" s="84">
        <v>1.2551</v>
      </c>
      <c r="E46" s="84">
        <v>2.9571</v>
      </c>
      <c r="F46" s="84">
        <v>682.3894</v>
      </c>
    </row>
    <row r="47" spans="2:6" ht="12.75">
      <c r="B47" s="83">
        <v>39114</v>
      </c>
      <c r="C47" s="84">
        <v>0.44</v>
      </c>
      <c r="D47" s="84">
        <v>0.8819</v>
      </c>
      <c r="E47" s="84">
        <v>3.0187</v>
      </c>
      <c r="F47" s="84">
        <v>679.8739</v>
      </c>
    </row>
    <row r="48" spans="2:6" ht="12.75">
      <c r="B48" s="83">
        <v>39083</v>
      </c>
      <c r="C48" s="84">
        <v>0.44</v>
      </c>
      <c r="D48" s="84">
        <v>0.44</v>
      </c>
      <c r="E48" s="84">
        <v>2.988</v>
      </c>
      <c r="F48" s="84">
        <v>676.8956</v>
      </c>
    </row>
    <row r="49" spans="2:6" ht="12.75">
      <c r="B49" s="83">
        <v>39052</v>
      </c>
      <c r="C49" s="84">
        <v>0.48</v>
      </c>
      <c r="D49" s="84">
        <v>3.1418</v>
      </c>
      <c r="E49" s="84">
        <v>3.1418</v>
      </c>
      <c r="F49" s="84">
        <v>673.9303</v>
      </c>
    </row>
    <row r="50" spans="2:6" ht="12.75">
      <c r="B50" s="83">
        <v>39022</v>
      </c>
      <c r="C50" s="84">
        <v>0.31</v>
      </c>
      <c r="D50" s="84">
        <v>2.6491</v>
      </c>
      <c r="E50" s="84">
        <v>3.0186</v>
      </c>
      <c r="F50" s="84">
        <v>670.7109</v>
      </c>
    </row>
    <row r="51" spans="2:6" ht="12.75">
      <c r="B51" s="83">
        <v>38991</v>
      </c>
      <c r="C51" s="84">
        <v>0.33</v>
      </c>
      <c r="D51" s="84">
        <v>2.3318</v>
      </c>
      <c r="E51" s="84">
        <v>3.2651</v>
      </c>
      <c r="F51" s="84">
        <v>668.6381</v>
      </c>
    </row>
    <row r="52" spans="2:6" ht="12.75">
      <c r="B52" s="83">
        <v>38961</v>
      </c>
      <c r="C52" s="84">
        <v>0.21</v>
      </c>
      <c r="D52" s="84">
        <v>1.9952</v>
      </c>
      <c r="E52" s="84">
        <v>3.6974</v>
      </c>
      <c r="F52" s="84">
        <v>666.4389</v>
      </c>
    </row>
    <row r="53" spans="2:6" ht="12.75">
      <c r="B53" s="83">
        <v>38930</v>
      </c>
      <c r="C53" s="84">
        <v>0.05</v>
      </c>
      <c r="D53" s="84">
        <v>1.7815</v>
      </c>
      <c r="E53" s="84">
        <v>3.8422</v>
      </c>
      <c r="F53" s="84">
        <v>665.0423</v>
      </c>
    </row>
    <row r="54" spans="2:6" ht="12.75">
      <c r="B54" s="83">
        <v>38899</v>
      </c>
      <c r="C54" s="84">
        <v>0.19</v>
      </c>
      <c r="D54" s="84">
        <v>1.7306</v>
      </c>
      <c r="E54" s="84">
        <v>3.9668</v>
      </c>
      <c r="F54" s="84">
        <v>664.7099</v>
      </c>
    </row>
    <row r="55" spans="2:6" ht="12.75">
      <c r="B55" s="83">
        <v>38869</v>
      </c>
      <c r="C55" s="84">
        <v>-0.21</v>
      </c>
      <c r="D55" s="84">
        <v>1.5377</v>
      </c>
      <c r="E55" s="84">
        <v>4.029</v>
      </c>
      <c r="F55" s="84">
        <v>663.4494</v>
      </c>
    </row>
    <row r="56" spans="2:6" ht="12.75">
      <c r="B56" s="83">
        <v>38838</v>
      </c>
      <c r="C56" s="84">
        <v>0.1</v>
      </c>
      <c r="D56" s="84">
        <v>1.7514</v>
      </c>
      <c r="E56" s="84">
        <v>4.2271</v>
      </c>
      <c r="F56" s="84">
        <v>664.8455</v>
      </c>
    </row>
    <row r="57" spans="2:6" ht="12.75">
      <c r="B57" s="83">
        <v>38808</v>
      </c>
      <c r="C57" s="84">
        <v>0.21</v>
      </c>
      <c r="D57" s="84">
        <v>1.6497</v>
      </c>
      <c r="E57" s="84">
        <v>4.6332</v>
      </c>
      <c r="F57" s="84">
        <v>664.1814</v>
      </c>
    </row>
    <row r="58" spans="2:6" ht="12.75">
      <c r="B58" s="83">
        <v>38777</v>
      </c>
      <c r="C58" s="84">
        <v>0.43</v>
      </c>
      <c r="D58" s="84">
        <v>1.4367</v>
      </c>
      <c r="E58" s="84">
        <v>5.3223</v>
      </c>
      <c r="F58" s="84">
        <v>662.7895</v>
      </c>
    </row>
    <row r="59" spans="2:6" ht="12.75">
      <c r="B59" s="83">
        <v>38749</v>
      </c>
      <c r="C59" s="84">
        <v>0.41</v>
      </c>
      <c r="D59" s="84">
        <v>1.0024</v>
      </c>
      <c r="E59" s="84">
        <v>5.5111</v>
      </c>
      <c r="F59" s="84">
        <v>659.9517</v>
      </c>
    </row>
    <row r="60" spans="2:6" ht="12.75">
      <c r="B60" s="83">
        <v>38718</v>
      </c>
      <c r="C60" s="84">
        <v>0.59</v>
      </c>
      <c r="D60" s="84">
        <v>0.59</v>
      </c>
      <c r="E60" s="84">
        <v>5.7002</v>
      </c>
      <c r="F60" s="84">
        <v>657.2569</v>
      </c>
    </row>
    <row r="61" spans="2:6" ht="12.75">
      <c r="B61" s="83">
        <v>38687</v>
      </c>
      <c r="C61" s="84">
        <v>0.36</v>
      </c>
      <c r="D61" s="84">
        <v>5.6897</v>
      </c>
      <c r="E61" s="84">
        <v>5.6897</v>
      </c>
      <c r="F61" s="84">
        <v>653.4019</v>
      </c>
    </row>
    <row r="62" spans="2:6" ht="12.75">
      <c r="B62" s="83">
        <v>38657</v>
      </c>
      <c r="C62" s="84">
        <v>0.55</v>
      </c>
      <c r="D62" s="84">
        <v>5.3106</v>
      </c>
      <c r="E62" s="84">
        <v>6.2163</v>
      </c>
      <c r="F62" s="84">
        <v>651.0581</v>
      </c>
    </row>
    <row r="63" spans="2:6" ht="12.75">
      <c r="B63" s="83">
        <v>38626</v>
      </c>
      <c r="C63" s="84">
        <v>0.75</v>
      </c>
      <c r="D63" s="84">
        <v>4.7346</v>
      </c>
      <c r="E63" s="84">
        <v>6.3642</v>
      </c>
      <c r="F63" s="84">
        <v>647.4968</v>
      </c>
    </row>
    <row r="64" spans="2:6" ht="12.75">
      <c r="B64" s="83">
        <v>38596</v>
      </c>
      <c r="C64" s="84">
        <v>0.35</v>
      </c>
      <c r="D64" s="84">
        <v>3.9549</v>
      </c>
      <c r="E64" s="84">
        <v>6.0369</v>
      </c>
      <c r="F64" s="84">
        <v>642.6768</v>
      </c>
    </row>
    <row r="65" spans="2:6" ht="12.75">
      <c r="B65" s="83">
        <v>38565</v>
      </c>
      <c r="C65" s="84">
        <v>0.17</v>
      </c>
      <c r="D65" s="84">
        <v>3.5923</v>
      </c>
      <c r="E65" s="84">
        <v>6.0158</v>
      </c>
      <c r="F65" s="84">
        <v>640.4352</v>
      </c>
    </row>
    <row r="66" spans="2:6" ht="12.75">
      <c r="B66" s="83">
        <v>38534</v>
      </c>
      <c r="C66" s="84">
        <v>0.25</v>
      </c>
      <c r="D66" s="84">
        <v>3.4165</v>
      </c>
      <c r="E66" s="84">
        <v>6.5661</v>
      </c>
      <c r="F66" s="84">
        <v>639.3483</v>
      </c>
    </row>
    <row r="67" spans="2:6" ht="12.75">
      <c r="B67" s="83">
        <v>38504</v>
      </c>
      <c r="C67" s="84">
        <v>-0.02</v>
      </c>
      <c r="D67" s="84">
        <v>3.1586</v>
      </c>
      <c r="E67" s="84">
        <v>7.2677</v>
      </c>
      <c r="F67" s="84">
        <v>637.754</v>
      </c>
    </row>
    <row r="68" spans="2:6" ht="12.75">
      <c r="B68" s="83">
        <v>38473</v>
      </c>
      <c r="C68" s="84">
        <v>0.49</v>
      </c>
      <c r="D68" s="84">
        <v>3.1793</v>
      </c>
      <c r="E68" s="84">
        <v>8.0509</v>
      </c>
      <c r="F68" s="84">
        <v>637.8815</v>
      </c>
    </row>
    <row r="69" spans="2:6" ht="12.75">
      <c r="B69" s="83">
        <v>38443</v>
      </c>
      <c r="C69" s="84">
        <v>0.87</v>
      </c>
      <c r="D69" s="84">
        <v>2.6762</v>
      </c>
      <c r="E69" s="84">
        <v>8.0724</v>
      </c>
      <c r="F69" s="84">
        <v>634.7712</v>
      </c>
    </row>
    <row r="70" spans="2:6" ht="12.75">
      <c r="B70" s="83">
        <v>38412</v>
      </c>
      <c r="C70" s="84">
        <v>0.61</v>
      </c>
      <c r="D70" s="84">
        <v>1.7906</v>
      </c>
      <c r="E70" s="84">
        <v>7.5367</v>
      </c>
      <c r="F70" s="84">
        <v>629.2963</v>
      </c>
    </row>
    <row r="71" spans="2:6" ht="12.75">
      <c r="B71" s="83">
        <v>38384</v>
      </c>
      <c r="C71" s="84">
        <v>0.59</v>
      </c>
      <c r="D71" s="84">
        <v>1.1734</v>
      </c>
      <c r="E71" s="84">
        <v>7.3871</v>
      </c>
      <c r="F71" s="84">
        <v>625.4808</v>
      </c>
    </row>
    <row r="72" spans="2:6" ht="12.75">
      <c r="B72" s="83">
        <v>38353</v>
      </c>
      <c r="C72" s="84">
        <v>0.58</v>
      </c>
      <c r="D72" s="84">
        <v>0.58</v>
      </c>
      <c r="E72" s="84">
        <v>7.4084</v>
      </c>
      <c r="F72" s="84">
        <v>621.8122</v>
      </c>
    </row>
    <row r="73" spans="2:6" ht="12.75">
      <c r="B73" s="83">
        <v>38322</v>
      </c>
      <c r="C73" s="84">
        <v>0.86</v>
      </c>
      <c r="D73" s="84">
        <v>7.6006</v>
      </c>
      <c r="E73" s="84">
        <v>7.6006</v>
      </c>
      <c r="F73" s="84">
        <v>618.2264</v>
      </c>
    </row>
    <row r="74" spans="2:6" ht="12.75">
      <c r="B74" s="83">
        <v>38292</v>
      </c>
      <c r="C74" s="84">
        <v>0.69</v>
      </c>
      <c r="D74" s="84">
        <v>6.6832</v>
      </c>
      <c r="E74" s="84">
        <v>7.2379</v>
      </c>
      <c r="F74" s="84">
        <v>612.955</v>
      </c>
    </row>
    <row r="75" spans="2:6" ht="12.75">
      <c r="B75" s="83">
        <v>38261</v>
      </c>
      <c r="C75" s="84">
        <v>0.44</v>
      </c>
      <c r="D75" s="84">
        <v>5.9521</v>
      </c>
      <c r="E75" s="84">
        <v>6.8652</v>
      </c>
      <c r="F75" s="84">
        <v>608.7546</v>
      </c>
    </row>
    <row r="76" spans="2:6" ht="12.75">
      <c r="B76" s="83">
        <v>38231</v>
      </c>
      <c r="C76" s="84">
        <v>0.33</v>
      </c>
      <c r="D76" s="84">
        <v>5.488</v>
      </c>
      <c r="E76" s="84">
        <v>6.7056</v>
      </c>
      <c r="F76" s="84">
        <v>606.0878</v>
      </c>
    </row>
    <row r="77" spans="2:6" ht="12.75">
      <c r="B77" s="83">
        <v>38200</v>
      </c>
      <c r="C77" s="84">
        <v>0.69</v>
      </c>
      <c r="D77" s="84">
        <v>5.141</v>
      </c>
      <c r="E77" s="84">
        <v>7.1842</v>
      </c>
      <c r="F77" s="84">
        <v>604.0943</v>
      </c>
    </row>
    <row r="78" spans="2:6" ht="12.75">
      <c r="B78" s="83">
        <v>38169</v>
      </c>
      <c r="C78" s="84">
        <v>0.91</v>
      </c>
      <c r="D78" s="84">
        <v>4.4205</v>
      </c>
      <c r="E78" s="84">
        <v>6.8116</v>
      </c>
      <c r="F78" s="84">
        <v>599.9546</v>
      </c>
    </row>
    <row r="79" spans="2:6" ht="12.75">
      <c r="B79" s="83">
        <v>38139</v>
      </c>
      <c r="C79" s="84">
        <v>0.71</v>
      </c>
      <c r="D79" s="84">
        <v>3.4788</v>
      </c>
      <c r="E79" s="84">
        <v>6.0601</v>
      </c>
      <c r="F79" s="84">
        <v>594.5443</v>
      </c>
    </row>
    <row r="80" spans="2:6" ht="12.75">
      <c r="B80" s="83">
        <v>38108</v>
      </c>
      <c r="C80" s="84">
        <v>0.51</v>
      </c>
      <c r="D80" s="84">
        <v>2.7493</v>
      </c>
      <c r="E80" s="84">
        <v>5.1544</v>
      </c>
      <c r="F80" s="84">
        <v>590.3528</v>
      </c>
    </row>
    <row r="81" spans="2:6" ht="12.75">
      <c r="B81" s="83">
        <v>38078</v>
      </c>
      <c r="C81" s="84">
        <v>0.37</v>
      </c>
      <c r="D81" s="84">
        <v>2.2279</v>
      </c>
      <c r="E81" s="84">
        <v>5.259</v>
      </c>
      <c r="F81" s="84">
        <v>587.3573</v>
      </c>
    </row>
    <row r="82" spans="2:6" ht="12.75">
      <c r="B82" s="83">
        <v>38047</v>
      </c>
      <c r="C82" s="84">
        <v>0.47</v>
      </c>
      <c r="D82" s="84">
        <v>1.8511</v>
      </c>
      <c r="E82" s="84">
        <v>5.8882</v>
      </c>
      <c r="F82" s="84">
        <v>585.192</v>
      </c>
    </row>
    <row r="83" spans="2:6" ht="12.75">
      <c r="B83" s="83">
        <v>38018</v>
      </c>
      <c r="C83" s="84">
        <v>0.61</v>
      </c>
      <c r="D83" s="84">
        <v>1.3746</v>
      </c>
      <c r="E83" s="84">
        <v>6.6892</v>
      </c>
      <c r="F83" s="84">
        <v>582.4545</v>
      </c>
    </row>
    <row r="84" spans="2:6" ht="12.75">
      <c r="B84" s="83">
        <v>37987</v>
      </c>
      <c r="C84" s="84">
        <v>0.76</v>
      </c>
      <c r="D84" s="84">
        <v>0.76</v>
      </c>
      <c r="E84" s="84">
        <v>7.7072</v>
      </c>
      <c r="F84" s="84">
        <v>578.9231</v>
      </c>
    </row>
  </sheetData>
  <sheetProtection/>
  <mergeCells count="2">
    <mergeCell ref="B4:F4"/>
    <mergeCell ref="B5:B7"/>
  </mergeCells>
  <printOptions horizontalCentered="1"/>
  <pageMargins left="0" right="0" top="0.3937007874015748" bottom="0.3937007874015748" header="0.11811023622047245" footer="0.11811023622047245"/>
  <pageSetup horizontalDpi="600" verticalDpi="600" orientation="landscape" paperSize="8" r:id="rId1"/>
  <headerFooter alignWithMargins="0">
    <oddFooter>&amp;L&amp;8Elaboração DIFES-SESu-MEC em 07julho2010 - &amp;F  -  IMRPESSO EM: &amp;D - &amp;Th&amp;R&amp;8&amp;P -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51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99.8515625" style="191" customWidth="1"/>
  </cols>
  <sheetData>
    <row r="1" ht="12.75">
      <c r="A1" s="190" t="s">
        <v>201</v>
      </c>
    </row>
    <row r="4" ht="33">
      <c r="A4" s="192" t="s">
        <v>202</v>
      </c>
    </row>
    <row r="5" ht="15">
      <c r="A5" s="193"/>
    </row>
    <row r="6" ht="15">
      <c r="A6" s="193" t="s">
        <v>203</v>
      </c>
    </row>
    <row r="7" ht="15">
      <c r="A7" s="193"/>
    </row>
    <row r="8" ht="15.75">
      <c r="A8" s="194" t="s">
        <v>99</v>
      </c>
    </row>
    <row r="9" ht="15">
      <c r="A9" s="193"/>
    </row>
    <row r="10" ht="30">
      <c r="A10" s="193" t="s">
        <v>204</v>
      </c>
    </row>
    <row r="11" ht="15">
      <c r="A11" s="193"/>
    </row>
    <row r="12" ht="15.75">
      <c r="A12" s="194" t="s">
        <v>205</v>
      </c>
    </row>
    <row r="14" ht="15">
      <c r="A14" s="193"/>
    </row>
    <row r="15" ht="15">
      <c r="A15" s="193" t="s">
        <v>206</v>
      </c>
    </row>
    <row r="16" ht="15">
      <c r="A16" s="193"/>
    </row>
    <row r="17" ht="30">
      <c r="A17" s="193" t="s">
        <v>207</v>
      </c>
    </row>
    <row r="18" ht="15">
      <c r="A18" s="193"/>
    </row>
    <row r="19" ht="15.75">
      <c r="A19" s="194" t="s">
        <v>208</v>
      </c>
    </row>
    <row r="21" ht="15">
      <c r="A21" s="193"/>
    </row>
    <row r="22" ht="15">
      <c r="A22" s="193" t="s">
        <v>206</v>
      </c>
    </row>
    <row r="23" ht="15">
      <c r="A23" s="193"/>
    </row>
    <row r="24" ht="15">
      <c r="A24" s="193"/>
    </row>
    <row r="25" ht="15.75">
      <c r="A25" s="194" t="s">
        <v>209</v>
      </c>
    </row>
    <row r="26" ht="15">
      <c r="A26" s="193"/>
    </row>
    <row r="27" ht="15">
      <c r="A27" s="193" t="s">
        <v>102</v>
      </c>
    </row>
    <row r="28" ht="15">
      <c r="A28" s="193" t="s">
        <v>210</v>
      </c>
    </row>
    <row r="29" ht="15">
      <c r="A29" s="193" t="s">
        <v>104</v>
      </c>
    </row>
    <row r="30" ht="15">
      <c r="A30" s="193"/>
    </row>
    <row r="31" ht="15.75">
      <c r="A31" s="195" t="s">
        <v>102</v>
      </c>
    </row>
    <row r="32" ht="15.75">
      <c r="A32" s="194"/>
    </row>
    <row r="33" ht="15.75">
      <c r="A33" s="194" t="s">
        <v>211</v>
      </c>
    </row>
    <row r="35" ht="15">
      <c r="A35" s="193"/>
    </row>
    <row r="36" ht="15">
      <c r="A36" s="193" t="s">
        <v>206</v>
      </c>
    </row>
    <row r="37" ht="15.75">
      <c r="A37" s="195"/>
    </row>
    <row r="38" ht="15.75">
      <c r="A38" s="195" t="s">
        <v>210</v>
      </c>
    </row>
    <row r="39" ht="15.75">
      <c r="A39" s="194"/>
    </row>
    <row r="40" ht="15.75">
      <c r="A40" s="194" t="s">
        <v>212</v>
      </c>
    </row>
    <row r="42" ht="15">
      <c r="A42" s="196"/>
    </row>
    <row r="43" ht="15">
      <c r="A43" s="193" t="s">
        <v>206</v>
      </c>
    </row>
    <row r="44" ht="15">
      <c r="A44" s="196"/>
    </row>
    <row r="45" ht="15.75">
      <c r="A45" s="195" t="s">
        <v>213</v>
      </c>
    </row>
    <row r="46" ht="15">
      <c r="A46" s="196"/>
    </row>
    <row r="47" ht="15.75">
      <c r="A47" s="194" t="s">
        <v>214</v>
      </c>
    </row>
    <row r="49" ht="15">
      <c r="A49" s="193"/>
    </row>
    <row r="50" ht="15">
      <c r="A50" s="193" t="s">
        <v>206</v>
      </c>
    </row>
    <row r="51" ht="15">
      <c r="A51" s="193" t="s">
        <v>215</v>
      </c>
    </row>
  </sheetData>
  <sheetProtection/>
  <printOptions horizontalCentered="1"/>
  <pageMargins left="0" right="0" top="0.3937007874015748" bottom="0.3937007874015748" header="0.11811023622047245" footer="0.11811023622047245"/>
  <pageSetup horizontalDpi="600" verticalDpi="600" orientation="landscape" paperSize="8" r:id="rId7"/>
  <headerFooter alignWithMargins="0">
    <oddFooter>&amp;L&amp;8Elaboração DIFES-SESu-MEC em 07julho2010 - &amp;F  -  IMRPESSO EM: &amp;D - &amp;Th&amp;R&amp;8&amp;P - &amp;N</oddFooter>
  </headerFooter>
  <legacyDrawing r:id="rId6"/>
  <oleObjects>
    <oleObject progId="Equation.3" shapeId="695265" r:id="rId1"/>
    <oleObject progId="Equation.3" shapeId="695266" r:id="rId2"/>
    <oleObject progId="Equation.3" shapeId="695267" r:id="rId3"/>
    <oleObject progId="Equation.3" shapeId="695268" r:id="rId4"/>
    <oleObject progId="Equation.3" shapeId="69526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DTI/MEC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Suporte</dc:creator>
  <cp:keywords/>
  <dc:description/>
  <cp:lastModifiedBy>jccb</cp:lastModifiedBy>
  <cp:lastPrinted>2010-07-08T19:58:11Z</cp:lastPrinted>
  <dcterms:created xsi:type="dcterms:W3CDTF">2010-07-07T21:58:27Z</dcterms:created>
  <dcterms:modified xsi:type="dcterms:W3CDTF">2010-09-09T13:37:00Z</dcterms:modified>
  <cp:category/>
  <cp:version/>
  <cp:contentType/>
  <cp:contentStatus/>
</cp:coreProperties>
</file>